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3\12 decembrie final pt CA\"/>
    </mc:Choice>
  </mc:AlternateContent>
  <xr:revisionPtr revIDLastSave="0" documentId="13_ncr:1_{87981E6D-EC13-4F6A-A354-3F0FC7E65AA8}" xr6:coauthVersionLast="47" xr6:coauthVersionMax="47" xr10:uidLastSave="{00000000-0000-0000-0000-000000000000}"/>
  <bookViews>
    <workbookView xWindow="-120" yWindow="-120" windowWidth="29040" windowHeight="15840" xr2:uid="{EFC52740-6146-4723-A7EA-A174B04DAA33}"/>
  </bookViews>
  <sheets>
    <sheet name="BVC 2023 Anexa 1" sheetId="1" r:id="rId1"/>
  </sheets>
  <externalReferences>
    <externalReference r:id="rId2"/>
  </externalReferences>
  <definedNames>
    <definedName name="_xlnm.Print_Titles" localSheetId="0">'BVC 2023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L11" i="1"/>
  <c r="M11" i="1"/>
  <c r="O11" i="1" s="1"/>
  <c r="N11" i="1"/>
  <c r="G12" i="1"/>
  <c r="L12" i="1"/>
  <c r="N12" i="1" s="1"/>
  <c r="M12" i="1"/>
  <c r="O12" i="1" s="1"/>
  <c r="G13" i="1"/>
  <c r="L13" i="1"/>
  <c r="M13" i="1"/>
  <c r="G14" i="1"/>
  <c r="L14" i="1"/>
  <c r="M14" i="1"/>
  <c r="G15" i="1"/>
  <c r="L15" i="1"/>
  <c r="M15" i="1"/>
  <c r="O15" i="1" s="1"/>
  <c r="N15" i="1"/>
  <c r="G16" i="1"/>
  <c r="L16" i="1"/>
  <c r="N16" i="1" s="1"/>
  <c r="M16" i="1"/>
  <c r="G17" i="1"/>
  <c r="L17" i="1"/>
  <c r="M17" i="1"/>
  <c r="O17" i="1" s="1"/>
  <c r="N17" i="1"/>
  <c r="G18" i="1"/>
  <c r="L18" i="1"/>
  <c r="N18" i="1" s="1"/>
  <c r="M18" i="1"/>
  <c r="G19" i="1"/>
  <c r="L19" i="1"/>
  <c r="N19" i="1" s="1"/>
  <c r="M19" i="1"/>
  <c r="O19" i="1" s="1"/>
  <c r="G20" i="1"/>
  <c r="L20" i="1"/>
  <c r="M20" i="1"/>
  <c r="O20" i="1" s="1"/>
  <c r="N20" i="1"/>
  <c r="G21" i="1"/>
  <c r="L21" i="1"/>
  <c r="N21" i="1" s="1"/>
  <c r="M21" i="1"/>
  <c r="G22" i="1"/>
  <c r="L22" i="1"/>
  <c r="N22" i="1" s="1"/>
  <c r="M22" i="1"/>
  <c r="G23" i="1"/>
  <c r="L23" i="1"/>
  <c r="N23" i="1" s="1"/>
  <c r="M23" i="1"/>
  <c r="G24" i="1"/>
  <c r="L24" i="1"/>
  <c r="N24" i="1" s="1"/>
  <c r="M24" i="1"/>
  <c r="G25" i="1"/>
  <c r="L25" i="1"/>
  <c r="M25" i="1"/>
  <c r="G26" i="1"/>
  <c r="L26" i="1"/>
  <c r="N26" i="1" s="1"/>
  <c r="M26" i="1"/>
  <c r="G27" i="1"/>
  <c r="L27" i="1"/>
  <c r="N27" i="1" s="1"/>
  <c r="M27" i="1"/>
  <c r="G28" i="1"/>
  <c r="L28" i="1"/>
  <c r="N28" i="1" s="1"/>
  <c r="M28" i="1"/>
  <c r="G29" i="1"/>
  <c r="L29" i="1"/>
  <c r="N29" i="1" s="1"/>
  <c r="M29" i="1"/>
  <c r="G30" i="1"/>
  <c r="L30" i="1"/>
  <c r="N30" i="1" s="1"/>
  <c r="M30" i="1"/>
  <c r="G31" i="1"/>
  <c r="G32" i="1"/>
  <c r="M32" i="1"/>
  <c r="G33" i="1"/>
  <c r="M33" i="1"/>
  <c r="N33" i="1"/>
  <c r="G34" i="1"/>
  <c r="M34" i="1"/>
  <c r="G43" i="1"/>
  <c r="L43" i="1"/>
  <c r="N43" i="1" s="1"/>
  <c r="M43" i="1"/>
  <c r="O43" i="1" s="1"/>
  <c r="L59" i="1"/>
  <c r="N59" i="1" s="1"/>
  <c r="M59" i="1"/>
  <c r="G61" i="1"/>
  <c r="N61" i="1"/>
  <c r="O61" i="1"/>
  <c r="G62" i="1"/>
  <c r="N62" i="1"/>
  <c r="O62" i="1"/>
  <c r="N63" i="1"/>
  <c r="O63" i="1"/>
  <c r="G64" i="1"/>
  <c r="N64" i="1"/>
  <c r="O64" i="1"/>
  <c r="G65" i="1"/>
  <c r="N65" i="1"/>
  <c r="O65" i="1"/>
  <c r="G66" i="1"/>
  <c r="L66" i="1"/>
  <c r="N66" i="1" s="1"/>
  <c r="M66" i="1"/>
  <c r="O66" i="1" s="1"/>
  <c r="G67" i="1"/>
  <c r="G68" i="1"/>
  <c r="L68" i="1"/>
  <c r="N68" i="1" s="1"/>
  <c r="G69" i="1"/>
  <c r="G71" i="1"/>
  <c r="L71" i="1"/>
  <c r="N71" i="1" s="1"/>
  <c r="G73" i="1"/>
  <c r="L73" i="1"/>
  <c r="N73" i="1" s="1"/>
  <c r="M73" i="1" l="1"/>
  <c r="O73" i="1" s="1"/>
  <c r="O23" i="1"/>
  <c r="O22" i="1"/>
  <c r="M68" i="1"/>
  <c r="O68" i="1" s="1"/>
  <c r="G36" i="1"/>
  <c r="G42" i="1" s="1"/>
  <c r="G44" i="1" s="1"/>
  <c r="G45" i="1" s="1"/>
  <c r="M71" i="1"/>
  <c r="O71" i="1" s="1"/>
  <c r="O30" i="1"/>
  <c r="O28" i="1"/>
  <c r="O27" i="1"/>
  <c r="O16" i="1"/>
  <c r="G63" i="1"/>
  <c r="L56" i="1"/>
  <c r="N56" i="1" s="1"/>
  <c r="M31" i="1"/>
  <c r="L31" i="1"/>
  <c r="O59" i="1"/>
  <c r="O29" i="1"/>
  <c r="O26" i="1"/>
  <c r="O21" i="1"/>
  <c r="O18" i="1"/>
  <c r="G48" i="1" l="1"/>
  <c r="N31" i="1"/>
  <c r="L36" i="1"/>
  <c r="O31" i="1"/>
  <c r="M36" i="1"/>
  <c r="L42" i="1" l="1"/>
  <c r="N36" i="1"/>
  <c r="M42" i="1"/>
  <c r="O36" i="1"/>
  <c r="L44" i="1" l="1"/>
  <c r="N42" i="1"/>
  <c r="O42" i="1"/>
  <c r="M44" i="1"/>
  <c r="M48" i="1" s="1"/>
  <c r="N44" i="1" l="1"/>
  <c r="L45" i="1"/>
  <c r="N45" i="1" s="1"/>
  <c r="O44" i="1"/>
  <c r="M45" i="1"/>
  <c r="L48" i="1"/>
  <c r="O48" i="1" s="1"/>
  <c r="O45" i="1" l="1"/>
  <c r="M56" i="1"/>
  <c r="O56" i="1" s="1"/>
  <c r="N48" i="1"/>
</calcChain>
</file>

<file path=xl/sharedStrings.xml><?xml version="1.0" encoding="utf-8"?>
<sst xmlns="http://schemas.openxmlformats.org/spreadsheetml/2006/main" count="139" uniqueCount="112">
  <si>
    <t>**) Rd. 53 = Rd. 152 din Anexa de fundamentare nr. 2</t>
  </si>
  <si>
    <t>*) Rd. 52 = Rd. 151 din Anexa de fundamentare nr. 2</t>
  </si>
  <si>
    <t>Creanţe restante</t>
  </si>
  <si>
    <t>Plăţi restante</t>
  </si>
  <si>
    <t>Cheltuieli totale la 1000 lei venituri totale (Rd.57 = (Rd.6 / Rd.1) x 1000)</t>
  </si>
  <si>
    <t>X</t>
  </si>
  <si>
    <t>Productivitatea muncii în unităţi fizice pe total personal mediu (cantitate produse finite/ persoana)</t>
  </si>
  <si>
    <t>Productivitatea muncii în unităţi valorice pe total personal mediu recalculata cf. Legii anuale a bugetului de stat</t>
  </si>
  <si>
    <t>Productivitatea muncii în unităţi valorice pe total personal mediu (mii lei/persoană) (Rd.2/Rd.51)</t>
  </si>
  <si>
    <t>Câştigul mediu lunar pe salariat (lei/ persoana) determinat pe baza cheltuielilor de natură salarială, recalculat cf. Legii anuale a bugetului de stat **)</t>
  </si>
  <si>
    <t>Câştigul mediu lunar pe salariat (lei/ persoana) determinat pe baza cheltuielilor de natură salarială *)</t>
  </si>
  <si>
    <t xml:space="preserve">bonusuri </t>
  </si>
  <si>
    <t>b)</t>
  </si>
  <si>
    <t xml:space="preserve">cheltuieli cu salariile </t>
  </si>
  <si>
    <t>a)</t>
  </si>
  <si>
    <t>Cheltuieli de natura salariala (a+b), din care:</t>
  </si>
  <si>
    <t>Nr. mediu de salariaţi total</t>
  </si>
  <si>
    <t>Nr. de personal prognozat la finele anului</t>
  </si>
  <si>
    <t>DATE DE FUNDAMENTARE</t>
  </si>
  <si>
    <t>CHELTUIELI  PENTRU INVESTIŢII</t>
  </si>
  <si>
    <t>IX</t>
  </si>
  <si>
    <t>alocaţii bugetare aferente plăţii angajamentelor din anii anteriori</t>
  </si>
  <si>
    <t>Alocaţii de la buget</t>
  </si>
  <si>
    <t>SURSE DE FINANŢARE A INVESTIŢIILOR, din care:</t>
  </si>
  <si>
    <t>VIII</t>
  </si>
  <si>
    <t>alte cheltuieli</t>
  </si>
  <si>
    <t>e)</t>
  </si>
  <si>
    <t>cheltuieli cu reclama si publicitate</t>
  </si>
  <si>
    <t>d)</t>
  </si>
  <si>
    <t>cheltuieli privind prestarile de servicii</t>
  </si>
  <si>
    <t>c)</t>
  </si>
  <si>
    <t>cheltuieli cu salariile</t>
  </si>
  <si>
    <t xml:space="preserve"> cheltuieli materiale</t>
  </si>
  <si>
    <t>CHELTUIELI ELIGIBILE DIN FONDURI EUROPENE,   din care</t>
  </si>
  <si>
    <t>VII</t>
  </si>
  <si>
    <t>VENITURI DIN FONDURI EUROPENE</t>
  </si>
  <si>
    <t>VI</t>
  </si>
  <si>
    <t>Profitul nerepartizat pe destinaţiile prevăzute la Rd.33 - Rd.34 se repartizează la alte rezerve şi constituie sursă proprie de finanţare</t>
  </si>
  <si>
    <t xml:space="preserve">   -  dividende cuvenite altor acţionari</t>
  </si>
  <si>
    <t xml:space="preserve">   -  dividende cuvenite bugetului local</t>
  </si>
  <si>
    <t xml:space="preserve">   -  dividende cuvenite bugetului de stat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</si>
  <si>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</si>
  <si>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</si>
  <si>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>Profitul contabil rămas după deducerea sumelor de la Rd. 27, 28, 29, 30 si 31 (Rd.32 = Rd.26 - (Rd.27 la Rd.31) &gt;= 0)</t>
  </si>
  <si>
    <t>Alte repartizări prevăzute de lege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</si>
  <si>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</si>
  <si>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Acoperirea pierderilor contabile din anii precedenţi</t>
  </si>
  <si>
    <t>Alte rezerve reprezentând facilităţi fiscale prevăzute de lege</t>
  </si>
  <si>
    <t>Rezerve legale</t>
  </si>
  <si>
    <t>PROFITUL/PIERDEREA NETA A PERIOADEI DE RAPORTARE (Rd.26 = Rd.20 -Rd.21 - Rd.22 + Rd.23 - Rd.24 - Rd.25), din care:</t>
  </si>
  <si>
    <t>V</t>
  </si>
  <si>
    <t>ALTE IMPOZITE NEPREZENTATE LA ELEMENTELE DE MAI SUS</t>
  </si>
  <si>
    <t>IMPOZITUL SPECIFIC UNOR ACTIVITATI</t>
  </si>
  <si>
    <t>VENITURI DIN IMPOZITUL PE PROFIT AMANAT</t>
  </si>
  <si>
    <t>IMPOZIT PE PROFIT AMANAT</t>
  </si>
  <si>
    <t>IMPOZIT PE PROFIT CURENT</t>
  </si>
  <si>
    <t>IV</t>
  </si>
  <si>
    <t>REZULTATUL BRUT (profit/pierdere) (Rd.20 = Rd.1 - Rd.6)</t>
  </si>
  <si>
    <t>III</t>
  </si>
  <si>
    <t>Cheltuieli financiare</t>
  </si>
  <si>
    <t>alte cheltuieli de exploatare</t>
  </si>
  <si>
    <t>D.</t>
  </si>
  <si>
    <t>Cheltuieli cu contributiile datorate de angajator</t>
  </si>
  <si>
    <t>C5</t>
  </si>
  <si>
    <t>Cheltuieli aferente contractului de mandat si a altor organe de conducere si control, comisii si comitete</t>
  </si>
  <si>
    <t>C4</t>
  </si>
  <si>
    <t xml:space="preserve"> cheltuieli cu plati compensatorii aferente disponibilizarilor de personal</t>
  </si>
  <si>
    <t>alte cheltuieli  cu personalul, din care:</t>
  </si>
  <si>
    <t>C3</t>
  </si>
  <si>
    <t>bonusuri</t>
  </si>
  <si>
    <t>C2</t>
  </si>
  <si>
    <t xml:space="preserve">ch. cu salariile </t>
  </si>
  <si>
    <t>C1</t>
  </si>
  <si>
    <t>Cheltuieli de natură salarială (Rd.11 = Rd.12 + Rd.13)</t>
  </si>
  <si>
    <t>C0</t>
  </si>
  <si>
    <t>cheltuieli cu personalul (Rd.10 = Rd.11 + Rd.14 + Rd.16 + Rd.17), din care:</t>
  </si>
  <si>
    <t>C.</t>
  </si>
  <si>
    <t>cheltuieli cu impozite, taxe si varsaminte asimilate</t>
  </si>
  <si>
    <t>B.</t>
  </si>
  <si>
    <t xml:space="preserve"> cheltuieli cu bunuri si servicii</t>
  </si>
  <si>
    <t>A.</t>
  </si>
  <si>
    <t>Cheltuieli de exploatare (Rd.7 = Rd.8 + Rd.9 + Rd.10 + Rd.18), din care:</t>
  </si>
  <si>
    <t>CHELTUIELI TOTALE  (Rd.6 = Rd.7 + Rd.19)</t>
  </si>
  <si>
    <t>II</t>
  </si>
  <si>
    <t>Venituri financiare</t>
  </si>
  <si>
    <t>Transferuri, cf. prevederilor legale în vigoare</t>
  </si>
  <si>
    <t>Subvenţii, cf. prevederilor legale în vigoare</t>
  </si>
  <si>
    <t>Venituri totale din exploatare, din care:</t>
  </si>
  <si>
    <t>VENITURI TOTALE  (Rd.1 = Rd.2 + Rd.5)</t>
  </si>
  <si>
    <t>I.</t>
  </si>
  <si>
    <t>6=5/4</t>
  </si>
  <si>
    <t>10=8/7</t>
  </si>
  <si>
    <t>9=7/5</t>
  </si>
  <si>
    <t>%</t>
  </si>
  <si>
    <t>Estimări 2025</t>
  </si>
  <si>
    <t>Estimări 2024</t>
  </si>
  <si>
    <t xml:space="preserve">%       </t>
  </si>
  <si>
    <t>Realizat 31.12.2023</t>
  </si>
  <si>
    <t>Propuneri BVC 2023</t>
  </si>
  <si>
    <t xml:space="preserve"> BVC 2023</t>
  </si>
  <si>
    <t>Preliminat 31.12.2022</t>
  </si>
  <si>
    <t>Nr. rd.</t>
  </si>
  <si>
    <t>INDICATORI</t>
  </si>
  <si>
    <t>mii lei</t>
  </si>
  <si>
    <t>pe anul 2023</t>
  </si>
  <si>
    <t>BUGETUL DE VENITURI SI CHELTUIELI</t>
  </si>
  <si>
    <t xml:space="preserve">Cod unic de înregistrare RO 12397185 </t>
  </si>
  <si>
    <t>Anexa nr. 1</t>
  </si>
  <si>
    <t>Sediul/Adresa  Strada Poenaru Bordea nr. 20, sector 4, Bucureşti</t>
  </si>
  <si>
    <t>Anexa nr.1</t>
  </si>
  <si>
    <t xml:space="preserve">Operatorul economic Compania Naţională “Loteria Română” S.A. 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</si>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</sst>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center"/>
    </xf>
    <xf numFmtId="0" fontId="7" fillId="0" borderId="0" xfId="1" applyFont="1"/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4" fontId="7" fillId="0" borderId="0" xfId="1" applyNumberFormat="1" applyFont="1"/>
    <xf numFmtId="4" fontId="1" fillId="0" borderId="2" xfId="1" applyNumberFormat="1" applyBorder="1"/>
    <xf numFmtId="4" fontId="1" fillId="0" borderId="3" xfId="1" applyNumberFormat="1" applyBorder="1" applyAlignment="1">
      <alignment wrapText="1"/>
    </xf>
    <xf numFmtId="4" fontId="2" fillId="0" borderId="2" xfId="1" applyNumberFormat="1" applyFont="1" applyBorder="1" applyAlignment="1">
      <alignment wrapText="1"/>
    </xf>
    <xf numFmtId="4" fontId="1" fillId="2" borderId="3" xfId="1" applyNumberFormat="1" applyFill="1" applyBorder="1" applyAlignment="1">
      <alignment wrapText="1"/>
    </xf>
    <xf numFmtId="0" fontId="6" fillId="0" borderId="2" xfId="1" applyFont="1" applyBorder="1" applyAlignment="1">
      <alignment horizontal="center" wrapText="1"/>
    </xf>
    <xf numFmtId="0" fontId="9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 wrapText="1"/>
    </xf>
    <xf numFmtId="0" fontId="9" fillId="0" borderId="5" xfId="1" applyFont="1" applyBorder="1" applyAlignment="1">
      <alignment vertical="center" wrapText="1"/>
    </xf>
    <xf numFmtId="4" fontId="1" fillId="0" borderId="2" xfId="1" applyNumberFormat="1" applyBorder="1" applyAlignment="1">
      <alignment horizontal="center" wrapText="1"/>
    </xf>
    <xf numFmtId="4" fontId="1" fillId="0" borderId="3" xfId="1" applyNumberFormat="1" applyBorder="1" applyAlignment="1">
      <alignment horizontal="center" wrapText="1"/>
    </xf>
    <xf numFmtId="4" fontId="2" fillId="0" borderId="2" xfId="1" applyNumberFormat="1" applyFont="1" applyBorder="1" applyAlignment="1">
      <alignment horizontal="center" wrapText="1"/>
    </xf>
    <xf numFmtId="4" fontId="1" fillId="0" borderId="2" xfId="1" applyNumberFormat="1" applyBorder="1" applyAlignment="1">
      <alignment wrapText="1"/>
    </xf>
    <xf numFmtId="3" fontId="1" fillId="0" borderId="2" xfId="1" applyNumberFormat="1" applyBorder="1" applyAlignment="1">
      <alignment wrapText="1"/>
    </xf>
    <xf numFmtId="4" fontId="5" fillId="0" borderId="2" xfId="1" applyNumberFormat="1" applyFont="1" applyBorder="1" applyAlignment="1">
      <alignment wrapText="1"/>
    </xf>
    <xf numFmtId="0" fontId="6" fillId="0" borderId="2" xfId="1" applyFont="1" applyBorder="1" applyAlignment="1">
      <alignment horizontal="left" vertical="top" wrapText="1"/>
    </xf>
    <xf numFmtId="3" fontId="1" fillId="0" borderId="3" xfId="1" applyNumberFormat="1" applyBorder="1" applyAlignment="1">
      <alignment wrapText="1"/>
    </xf>
    <xf numFmtId="0" fontId="9" fillId="0" borderId="8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4" fontId="1" fillId="2" borderId="2" xfId="1" applyNumberFormat="1" applyFill="1" applyBorder="1"/>
    <xf numFmtId="4" fontId="1" fillId="0" borderId="3" xfId="3" applyNumberFormat="1" applyBorder="1" applyAlignment="1">
      <alignment wrapText="1"/>
    </xf>
    <xf numFmtId="0" fontId="9" fillId="0" borderId="4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4" fontId="2" fillId="2" borderId="2" xfId="1" applyNumberFormat="1" applyFont="1" applyFill="1" applyBorder="1" applyAlignment="1">
      <alignment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center" vertical="center" wrapText="1"/>
    </xf>
    <xf numFmtId="4" fontId="1" fillId="2" borderId="2" xfId="3" applyNumberFormat="1" applyFill="1" applyBorder="1" applyAlignment="1">
      <alignment wrapText="1"/>
    </xf>
    <xf numFmtId="4" fontId="1" fillId="0" borderId="2" xfId="3" applyNumberFormat="1" applyBorder="1" applyAlignment="1">
      <alignment wrapText="1"/>
    </xf>
    <xf numFmtId="0" fontId="7" fillId="0" borderId="0" xfId="1" applyFont="1" applyAlignment="1">
      <alignment wrapText="1"/>
    </xf>
    <xf numFmtId="4" fontId="1" fillId="0" borderId="2" xfId="2" applyNumberFormat="1" applyBorder="1"/>
    <xf numFmtId="4" fontId="1" fillId="2" borderId="2" xfId="2" applyNumberFormat="1" applyFill="1" applyBorder="1"/>
    <xf numFmtId="4" fontId="5" fillId="0" borderId="2" xfId="1" applyNumberFormat="1" applyFont="1" applyBorder="1"/>
    <xf numFmtId="4" fontId="4" fillId="0" borderId="2" xfId="1" applyNumberFormat="1" applyFont="1" applyBorder="1"/>
    <xf numFmtId="4" fontId="5" fillId="0" borderId="3" xfId="1" applyNumberFormat="1" applyFont="1" applyBorder="1" applyAlignment="1">
      <alignment wrapText="1"/>
    </xf>
    <xf numFmtId="0" fontId="10" fillId="0" borderId="2" xfId="1" applyFont="1" applyBorder="1" applyAlignment="1">
      <alignment horizontal="center" wrapText="1"/>
    </xf>
    <xf numFmtId="0" fontId="11" fillId="0" borderId="0" xfId="1" applyFont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4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11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12" fillId="0" borderId="0" xfId="1" applyFont="1"/>
    <xf numFmtId="0" fontId="4" fillId="0" borderId="9" xfId="1" applyFont="1" applyBorder="1" applyAlignment="1">
      <alignment horizontal="center"/>
    </xf>
    <xf numFmtId="0" fontId="12" fillId="0" borderId="9" xfId="1" applyFont="1" applyBorder="1" applyAlignment="1">
      <alignment wrapText="1"/>
    </xf>
    <xf numFmtId="0" fontId="12" fillId="0" borderId="9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14" fillId="0" borderId="0" xfId="1" applyFont="1" applyAlignment="1">
      <alignment wrapText="1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4" fillId="0" borderId="0" xfId="1" applyFont="1"/>
    <xf numFmtId="0" fontId="13" fillId="0" borderId="0" xfId="3" applyFont="1" applyAlignment="1">
      <alignment horizontal="center" vertical="center" wrapText="1"/>
    </xf>
    <xf numFmtId="0" fontId="12" fillId="0" borderId="2" xfId="1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2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49" fontId="4" fillId="2" borderId="8" xfId="2" applyNumberFormat="1" applyFont="1" applyFill="1" applyBorder="1" applyAlignment="1">
      <alignment horizontal="center" vertical="center" wrapText="1"/>
    </xf>
    <xf numFmtId="49" fontId="4" fillId="2" borderId="4" xfId="2" applyNumberFormat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vertical="top" wrapText="1"/>
    </xf>
    <xf numFmtId="49" fontId="8" fillId="0" borderId="0" xfId="1" applyNumberFormat="1" applyFont="1" applyAlignment="1">
      <alignment vertical="top" wrapText="1"/>
    </xf>
    <xf numFmtId="0" fontId="9" fillId="0" borderId="2" xfId="1" applyFont="1" applyBorder="1" applyAlignment="1">
      <alignment horizontal="left" vertical="top" wrapText="1"/>
    </xf>
    <xf numFmtId="0" fontId="4" fillId="2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wrapText="1"/>
    </xf>
    <xf numFmtId="0" fontId="6" fillId="0" borderId="2" xfId="1" applyFont="1" applyBorder="1" applyAlignment="1">
      <alignment horizontal="left" wrapText="1"/>
    </xf>
    <xf numFmtId="0" fontId="9" fillId="0" borderId="2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top" wrapText="1"/>
    </xf>
    <xf numFmtId="0" fontId="6" fillId="0" borderId="6" xfId="1" applyFont="1" applyBorder="1" applyAlignment="1">
      <alignment wrapText="1"/>
    </xf>
    <xf numFmtId="49" fontId="9" fillId="0" borderId="2" xfId="1" applyNumberFormat="1" applyFont="1" applyBorder="1" applyAlignment="1">
      <alignment horizontal="left" vertical="top" wrapText="1"/>
    </xf>
    <xf numFmtId="0" fontId="6" fillId="0" borderId="2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6" fillId="0" borderId="7" xfId="1" applyFont="1" applyBorder="1" applyAlignment="1">
      <alignment vertical="top" wrapText="1"/>
    </xf>
    <xf numFmtId="0" fontId="6" fillId="0" borderId="6" xfId="1" applyFont="1" applyBorder="1" applyAlignment="1">
      <alignment vertical="top" wrapText="1"/>
    </xf>
  </cellXfs>
  <cellStyles count="4">
    <cellStyle name="Normal" xfId="0" builtinId="0"/>
    <cellStyle name="Normal_BVC sint. v.23.01.2013" xfId="1" xr:uid="{F339306C-47B5-438C-B77F-845FE1919AA0}"/>
    <cellStyle name="Normal_BVC sint. v.23.01.2013 2" xfId="3" xr:uid="{3CFF1E79-953D-468E-A4A6-48D6B78CFDF9}"/>
    <cellStyle name="Normal_Copy of Copy of BVC analitic" xfId="2" xr:uid="{41391B12-75D4-492D-89F2-A2A858E05C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imona.avram\Desktop\Buget\EXECUTII%20BVC%202023\12%20decembrie%20final%20pt%20CA\executie%20decembrie%202023.xls" TargetMode="External"/><Relationship Id="rId1" Type="http://schemas.openxmlformats.org/officeDocument/2006/relationships/externalLinkPath" Target="executie%20decembrie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capitulatie venituri"/>
      <sheetName val="Recapitulatie cheltuieli"/>
      <sheetName val="BVC 2023 Anexa 2"/>
      <sheetName val="Impact financiar"/>
      <sheetName val="Fond salarii 2023"/>
      <sheetName val="venituri"/>
      <sheetName val="Anexa 1 ven"/>
      <sheetName val="Anexa A1"/>
      <sheetName val="Anexa A2"/>
      <sheetName val="Anexa A3"/>
      <sheetName val="Anexa B"/>
      <sheetName val="Anexa C1-C4"/>
      <sheetName val="Anexa C5"/>
      <sheetName val="Anexa D"/>
      <sheetName val="Anexa 2 fin"/>
      <sheetName val="Anexa 3 Venituri"/>
      <sheetName val="Anexa 4 Investitii"/>
      <sheetName val="Sursa Investitii"/>
      <sheetName val="Anexa 5 Masuri rezultat brut"/>
      <sheetName val="venituri-castiguri 2023"/>
      <sheetName val="Contr. mandat 2023"/>
      <sheetName val="Nr. salariati 2023"/>
      <sheetName val="Noi angajari 2023"/>
      <sheetName val="Taxe licenta, aut., jocuri 2022"/>
      <sheetName val="Fond cultural 2023"/>
      <sheetName val="Reintregire salarii"/>
      <sheetName val="PAAP 2023"/>
      <sheetName val="Repartitie pe trimestre 2023"/>
      <sheetName val="Tabel"/>
    </sheetNames>
    <sheetDataSet>
      <sheetData sheetId="0">
        <row r="201">
          <cell r="E201">
            <v>1132879.1200000001</v>
          </cell>
        </row>
      </sheetData>
      <sheetData sheetId="1">
        <row r="310">
          <cell r="E310">
            <v>18436406</v>
          </cell>
        </row>
        <row r="312">
          <cell r="E312">
            <v>6379717.54</v>
          </cell>
        </row>
        <row r="313">
          <cell r="E313">
            <v>13763</v>
          </cell>
        </row>
      </sheetData>
      <sheetData sheetId="2">
        <row r="12">
          <cell r="K12">
            <v>1216500.6577600001</v>
          </cell>
          <cell r="Y12">
            <v>1495073.5513197801</v>
          </cell>
          <cell r="Z12">
            <v>1582667.9961882529</v>
          </cell>
        </row>
        <row r="13">
          <cell r="K13">
            <v>1200879.8574400002</v>
          </cell>
          <cell r="Y13">
            <v>1478073.5513197801</v>
          </cell>
          <cell r="Z13">
            <v>1565667.9961882529</v>
          </cell>
        </row>
        <row r="21">
          <cell r="K21">
            <v>0</v>
          </cell>
          <cell r="Y21">
            <v>0</v>
          </cell>
          <cell r="Z21">
            <v>0</v>
          </cell>
        </row>
        <row r="22">
          <cell r="K22">
            <v>0</v>
          </cell>
          <cell r="Y22">
            <v>0</v>
          </cell>
          <cell r="Z22">
            <v>0</v>
          </cell>
        </row>
        <row r="34">
          <cell r="K34">
            <v>15620.800319999998</v>
          </cell>
          <cell r="Y34">
            <v>17000</v>
          </cell>
          <cell r="Z34">
            <v>17000</v>
          </cell>
        </row>
        <row r="40">
          <cell r="K40">
            <v>1050270.1001200001</v>
          </cell>
          <cell r="Y40">
            <v>1278969.9153617704</v>
          </cell>
          <cell r="Z40">
            <v>1346616.5981023947</v>
          </cell>
        </row>
        <row r="41">
          <cell r="K41">
            <v>1050264.0987200001</v>
          </cell>
          <cell r="Y41">
            <v>1278919.9153617704</v>
          </cell>
          <cell r="Z41">
            <v>1346566.5981023947</v>
          </cell>
        </row>
        <row r="42">
          <cell r="K42">
            <v>80377.028000000006</v>
          </cell>
          <cell r="Y42">
            <v>113811.19236577769</v>
          </cell>
          <cell r="Z42">
            <v>117452.36052148259</v>
          </cell>
        </row>
        <row r="91">
          <cell r="K91">
            <v>73423.290789999999</v>
          </cell>
          <cell r="Y91">
            <v>59628.101775276991</v>
          </cell>
          <cell r="Z91">
            <v>61536.201032085861</v>
          </cell>
        </row>
        <row r="102">
          <cell r="K102">
            <v>192273.43528999999</v>
          </cell>
          <cell r="Y102">
            <v>250689.33588079328</v>
          </cell>
          <cell r="Z102">
            <v>259003.14172481204</v>
          </cell>
        </row>
        <row r="103">
          <cell r="K103">
            <v>185796.97829</v>
          </cell>
          <cell r="Y103">
            <v>241816.5776927933</v>
          </cell>
          <cell r="Z103">
            <v>249846.45527479603</v>
          </cell>
        </row>
        <row r="104">
          <cell r="K104">
            <v>156737.58900000001</v>
          </cell>
          <cell r="Y104">
            <v>196061.38231945998</v>
          </cell>
          <cell r="Z104">
            <v>202335.3465536827</v>
          </cell>
        </row>
        <row r="108">
          <cell r="K108">
            <v>29059.389289999996</v>
          </cell>
          <cell r="Y108">
            <v>45755.195373333328</v>
          </cell>
          <cell r="Z108">
            <v>47511.108721113334</v>
          </cell>
        </row>
        <row r="109">
          <cell r="Y109">
            <v>7172.7808599999989</v>
          </cell>
          <cell r="Z109">
            <v>7402.3098475199995</v>
          </cell>
        </row>
        <row r="114">
          <cell r="Y114">
            <v>11669.883833333333</v>
          </cell>
          <cell r="Z114">
            <v>12335.067211833333</v>
          </cell>
        </row>
        <row r="116">
          <cell r="K116">
            <v>-11.253</v>
          </cell>
          <cell r="Y116">
            <v>0</v>
          </cell>
          <cell r="Z116">
            <v>0</v>
          </cell>
        </row>
        <row r="117">
          <cell r="K117">
            <v>0</v>
          </cell>
          <cell r="Y117">
            <v>0</v>
          </cell>
          <cell r="Z117">
            <v>0</v>
          </cell>
        </row>
        <row r="120">
          <cell r="K120">
            <v>688.81799999999998</v>
          </cell>
          <cell r="Y120">
            <v>1133.1505079999999</v>
          </cell>
          <cell r="Z120">
            <v>1169.4113242559999</v>
          </cell>
        </row>
        <row r="129">
          <cell r="K129">
            <v>5798.8919999999998</v>
          </cell>
          <cell r="Y129">
            <v>7739.6076799999992</v>
          </cell>
          <cell r="Z129">
            <v>7987.2751257599994</v>
          </cell>
        </row>
        <row r="132">
          <cell r="K132">
            <v>704190.34464000002</v>
          </cell>
          <cell r="Y132">
            <v>854791.28533992241</v>
          </cell>
          <cell r="Z132">
            <v>908574.89482401416</v>
          </cell>
        </row>
        <row r="146">
          <cell r="K146">
            <v>9906.3860000000004</v>
          </cell>
          <cell r="Y146">
            <v>12335.067211833333</v>
          </cell>
          <cell r="Z146">
            <v>12729.789362612</v>
          </cell>
        </row>
        <row r="156">
          <cell r="K156">
            <v>6.0013999999999994</v>
          </cell>
          <cell r="Y156">
            <v>50</v>
          </cell>
          <cell r="Z156">
            <v>50</v>
          </cell>
        </row>
        <row r="164">
          <cell r="K164">
            <v>166230.55764000001</v>
          </cell>
          <cell r="Y164">
            <v>216103.63595800963</v>
          </cell>
          <cell r="Z164">
            <v>236051.39808585821</v>
          </cell>
        </row>
        <row r="178">
          <cell r="K178">
            <v>2499</v>
          </cell>
        </row>
        <row r="179">
          <cell r="K179">
            <v>2398</v>
          </cell>
        </row>
        <row r="181">
          <cell r="K181">
            <v>6065.714853350014</v>
          </cell>
        </row>
        <row r="182">
          <cell r="K182">
            <v>6065.714853350014</v>
          </cell>
        </row>
        <row r="183">
          <cell r="K183">
            <v>500.78392720600505</v>
          </cell>
        </row>
        <row r="184">
          <cell r="K184">
            <v>497.02323496246885</v>
          </cell>
        </row>
        <row r="192">
          <cell r="K192">
            <v>2390.94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8">
          <cell r="I8">
            <v>92851.342244533778</v>
          </cell>
          <cell r="J8">
            <v>100259.36530788738</v>
          </cell>
        </row>
        <row r="18">
          <cell r="I18">
            <v>5449.18</v>
          </cell>
          <cell r="J18">
            <v>1350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5533C-6F8A-47D0-8A54-B5C1DC428FDB}">
  <sheetPr>
    <tabColor rgb="FF92D050"/>
  </sheetPr>
  <dimension ref="A1:W75"/>
  <sheetViews>
    <sheetView tabSelected="1" zoomScale="110" zoomScaleNormal="110" workbookViewId="0">
      <selection activeCell="J60" sqref="J60"/>
    </sheetView>
  </sheetViews>
  <sheetFormatPr defaultRowHeight="12.75" x14ac:dyDescent="0.2"/>
  <cols>
    <col min="1" max="1" width="4.7109375" style="5" customWidth="1"/>
    <col min="2" max="2" width="3.42578125" style="5" customWidth="1"/>
    <col min="3" max="3" width="3.42578125" style="6" customWidth="1"/>
    <col min="4" max="4" width="5.28515625" style="5" customWidth="1"/>
    <col min="5" max="5" width="45.42578125" style="4" customWidth="1"/>
    <col min="6" max="6" width="5" style="3" customWidth="1"/>
    <col min="7" max="7" width="13.5703125" style="1" hidden="1" customWidth="1"/>
    <col min="8" max="8" width="14.140625" style="1" customWidth="1"/>
    <col min="9" max="9" width="0.5703125" style="1" hidden="1" customWidth="1"/>
    <col min="10" max="10" width="16.140625" style="1" customWidth="1"/>
    <col min="11" max="11" width="11.7109375" style="1" customWidth="1"/>
    <col min="12" max="12" width="12" style="2" hidden="1" customWidth="1"/>
    <col min="13" max="13" width="12.28515625" style="1" hidden="1" customWidth="1"/>
    <col min="14" max="14" width="9.28515625" style="1" hidden="1" customWidth="1"/>
    <col min="15" max="15" width="9.5703125" style="1" hidden="1" customWidth="1"/>
    <col min="16" max="16" width="15.42578125" style="1" bestFit="1" customWidth="1"/>
    <col min="17" max="17" width="13.7109375" style="1" customWidth="1"/>
    <col min="18" max="18" width="13.85546875" style="1" bestFit="1" customWidth="1"/>
    <col min="19" max="16384" width="9.140625" style="1"/>
  </cols>
  <sheetData>
    <row r="1" spans="1:23" ht="15.75" x14ac:dyDescent="0.2">
      <c r="A1" s="67" t="s">
        <v>110</v>
      </c>
      <c r="O1" s="63" t="s">
        <v>109</v>
      </c>
    </row>
    <row r="2" spans="1:23" ht="15.75" x14ac:dyDescent="0.25">
      <c r="A2" s="67" t="s">
        <v>108</v>
      </c>
      <c r="B2" s="65"/>
      <c r="C2" s="66"/>
      <c r="D2" s="65"/>
      <c r="E2" s="64"/>
      <c r="F2" s="7"/>
      <c r="K2" s="68" t="s">
        <v>107</v>
      </c>
    </row>
    <row r="3" spans="1:23" ht="15.75" x14ac:dyDescent="0.25">
      <c r="A3" s="67" t="s">
        <v>106</v>
      </c>
      <c r="B3" s="65"/>
      <c r="C3" s="66"/>
      <c r="D3" s="65"/>
      <c r="E3" s="64"/>
      <c r="F3" s="7"/>
      <c r="K3" s="63"/>
    </row>
    <row r="4" spans="1:23" ht="15.75" x14ac:dyDescent="0.25">
      <c r="B4" s="65"/>
      <c r="C4" s="66"/>
      <c r="D4" s="65"/>
      <c r="E4" s="64"/>
      <c r="F4" s="7"/>
      <c r="K4" s="63"/>
    </row>
    <row r="5" spans="1:23" ht="18" customHeight="1" x14ac:dyDescent="0.2">
      <c r="A5" s="69" t="s">
        <v>105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23" ht="18" customHeight="1" x14ac:dyDescent="0.2">
      <c r="A6" s="69" t="s">
        <v>104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23" ht="15.75" thickBot="1" x14ac:dyDescent="0.3">
      <c r="A7" s="61"/>
      <c r="B7" s="61"/>
      <c r="C7" s="62"/>
      <c r="D7" s="61"/>
      <c r="E7" s="60"/>
      <c r="F7" s="59"/>
      <c r="G7" s="58"/>
      <c r="H7" s="58"/>
      <c r="I7" s="58"/>
      <c r="J7" s="58"/>
      <c r="O7" s="57" t="s">
        <v>103</v>
      </c>
    </row>
    <row r="8" spans="1:23" ht="15" customHeight="1" thickBot="1" x14ac:dyDescent="0.25">
      <c r="A8" s="70"/>
      <c r="B8" s="71"/>
      <c r="C8" s="71"/>
      <c r="D8" s="72" t="s">
        <v>102</v>
      </c>
      <c r="E8" s="73"/>
      <c r="F8" s="74" t="s">
        <v>101</v>
      </c>
      <c r="G8" s="79" t="s">
        <v>100</v>
      </c>
      <c r="H8" s="79" t="s">
        <v>99</v>
      </c>
      <c r="I8" s="79" t="s">
        <v>98</v>
      </c>
      <c r="J8" s="79" t="s">
        <v>97</v>
      </c>
      <c r="K8" s="84" t="s">
        <v>96</v>
      </c>
      <c r="L8" s="76" t="s">
        <v>95</v>
      </c>
      <c r="M8" s="76" t="s">
        <v>94</v>
      </c>
      <c r="N8" s="78" t="s">
        <v>93</v>
      </c>
      <c r="O8" s="78"/>
    </row>
    <row r="9" spans="1:23" ht="22.5" customHeight="1" thickBot="1" x14ac:dyDescent="0.25">
      <c r="A9" s="71"/>
      <c r="B9" s="71"/>
      <c r="C9" s="71"/>
      <c r="D9" s="73"/>
      <c r="E9" s="73"/>
      <c r="F9" s="75"/>
      <c r="G9" s="80"/>
      <c r="H9" s="80"/>
      <c r="I9" s="80"/>
      <c r="J9" s="80"/>
      <c r="K9" s="84"/>
      <c r="L9" s="77"/>
      <c r="M9" s="77"/>
      <c r="N9" s="56" t="s">
        <v>92</v>
      </c>
      <c r="O9" s="56" t="s">
        <v>91</v>
      </c>
    </row>
    <row r="10" spans="1:23" s="51" customFormat="1" ht="12" customHeight="1" thickBot="1" x14ac:dyDescent="0.25">
      <c r="A10" s="55">
        <v>0</v>
      </c>
      <c r="B10" s="85">
        <v>1</v>
      </c>
      <c r="C10" s="85"/>
      <c r="D10" s="86">
        <v>2</v>
      </c>
      <c r="E10" s="86"/>
      <c r="F10" s="54">
        <v>3</v>
      </c>
      <c r="G10" s="53">
        <v>4</v>
      </c>
      <c r="H10" s="53">
        <v>4</v>
      </c>
      <c r="I10" s="53">
        <v>5</v>
      </c>
      <c r="J10" s="53">
        <v>5</v>
      </c>
      <c r="K10" s="53" t="s">
        <v>90</v>
      </c>
      <c r="L10" s="52">
        <v>7</v>
      </c>
      <c r="M10" s="52">
        <v>8</v>
      </c>
      <c r="N10" s="52">
        <v>9</v>
      </c>
      <c r="O10" s="52">
        <v>10</v>
      </c>
    </row>
    <row r="11" spans="1:23" s="8" customFormat="1" ht="13.5" customHeight="1" thickBot="1" x14ac:dyDescent="0.25">
      <c r="A11" s="32" t="s">
        <v>89</v>
      </c>
      <c r="B11" s="19"/>
      <c r="C11" s="18"/>
      <c r="D11" s="83" t="s">
        <v>88</v>
      </c>
      <c r="E11" s="83"/>
      <c r="F11" s="50">
        <v>1</v>
      </c>
      <c r="G11" s="49">
        <f>'[1]BVC 2023 Anexa 2'!K12</f>
        <v>1216500.6577600001</v>
      </c>
      <c r="H11" s="49">
        <v>1404529.9975399999</v>
      </c>
      <c r="I11" s="49">
        <v>1022740.9181549998</v>
      </c>
      <c r="J11" s="49">
        <v>1264388.0625699998</v>
      </c>
      <c r="K11" s="27">
        <v>90.022147251005308</v>
      </c>
      <c r="L11" s="49">
        <f>'[1]BVC 2023 Anexa 2'!Y12</f>
        <v>1495073.5513197801</v>
      </c>
      <c r="M11" s="49">
        <f>'[1]BVC 2023 Anexa 2'!Z12</f>
        <v>1582667.9961882529</v>
      </c>
      <c r="N11" s="48">
        <f>L11/H11*100</f>
        <v>106.44653755621916</v>
      </c>
      <c r="O11" s="47">
        <f>M11/L11*100</f>
        <v>105.85887194587509</v>
      </c>
      <c r="P11" s="11"/>
      <c r="Q11" s="11"/>
      <c r="R11" s="11"/>
      <c r="S11" s="11"/>
      <c r="T11" s="11"/>
      <c r="U11" s="11"/>
      <c r="V11" s="11"/>
      <c r="W11" s="11"/>
    </row>
    <row r="12" spans="1:23" s="8" customFormat="1" ht="15" customHeight="1" thickBot="1" x14ac:dyDescent="0.25">
      <c r="A12" s="91"/>
      <c r="B12" s="19">
        <v>1</v>
      </c>
      <c r="C12" s="18"/>
      <c r="D12" s="83" t="s">
        <v>87</v>
      </c>
      <c r="E12" s="83"/>
      <c r="F12" s="16">
        <v>2</v>
      </c>
      <c r="G12" s="13">
        <f>'[1]BVC 2023 Anexa 2'!K13</f>
        <v>1200879.8574400002</v>
      </c>
      <c r="H12" s="13">
        <v>1387529.9975399999</v>
      </c>
      <c r="I12" s="13">
        <v>1009990.9181549998</v>
      </c>
      <c r="J12" s="13">
        <v>1241231.3484199999</v>
      </c>
      <c r="K12" s="14">
        <v>89.456181172343804</v>
      </c>
      <c r="L12" s="13">
        <f>'[1]BVC 2023 Anexa 2'!Y13</f>
        <v>1478073.5513197801</v>
      </c>
      <c r="M12" s="13">
        <f>'[1]BVC 2023 Anexa 2'!Z13</f>
        <v>1565667.9961882529</v>
      </c>
      <c r="N12" s="12">
        <f>L12/H12*100</f>
        <v>106.5255204529133</v>
      </c>
      <c r="O12" s="12">
        <f>M12/L12*100</f>
        <v>105.92625751203377</v>
      </c>
      <c r="P12" s="11"/>
      <c r="Q12" s="11"/>
      <c r="R12" s="11"/>
      <c r="S12" s="11"/>
      <c r="T12" s="11"/>
      <c r="U12" s="11"/>
      <c r="V12" s="11"/>
      <c r="W12" s="11"/>
    </row>
    <row r="13" spans="1:23" s="8" customFormat="1" ht="15" customHeight="1" thickBot="1" x14ac:dyDescent="0.25">
      <c r="A13" s="91"/>
      <c r="B13" s="19"/>
      <c r="C13" s="18"/>
      <c r="D13" s="17" t="s">
        <v>14</v>
      </c>
      <c r="E13" s="17" t="s">
        <v>86</v>
      </c>
      <c r="F13" s="16">
        <v>3</v>
      </c>
      <c r="G13" s="13">
        <f>'[1]BVC 2023 Anexa 2'!K21</f>
        <v>0</v>
      </c>
      <c r="H13" s="13">
        <v>0</v>
      </c>
      <c r="I13" s="13">
        <v>0</v>
      </c>
      <c r="J13" s="13">
        <v>0</v>
      </c>
      <c r="K13" s="14">
        <v>0</v>
      </c>
      <c r="L13" s="13">
        <f>'[1]BVC 2023 Anexa 2'!Y21</f>
        <v>0</v>
      </c>
      <c r="M13" s="13">
        <f>'[1]BVC 2023 Anexa 2'!Z21</f>
        <v>0</v>
      </c>
      <c r="N13" s="12">
        <v>0</v>
      </c>
      <c r="O13" s="12">
        <v>0</v>
      </c>
      <c r="P13" s="11"/>
      <c r="Q13" s="11"/>
      <c r="R13" s="11"/>
      <c r="S13" s="11"/>
      <c r="T13" s="11"/>
      <c r="U13" s="11"/>
      <c r="V13" s="11"/>
      <c r="W13" s="11"/>
    </row>
    <row r="14" spans="1:23" s="8" customFormat="1" ht="15" customHeight="1" thickBot="1" x14ac:dyDescent="0.25">
      <c r="A14" s="91"/>
      <c r="B14" s="19"/>
      <c r="C14" s="18"/>
      <c r="D14" s="17" t="s">
        <v>12</v>
      </c>
      <c r="E14" s="17" t="s">
        <v>85</v>
      </c>
      <c r="F14" s="16">
        <v>4</v>
      </c>
      <c r="G14" s="13">
        <f>'[1]BVC 2023 Anexa 2'!K22</f>
        <v>0</v>
      </c>
      <c r="H14" s="13">
        <v>0</v>
      </c>
      <c r="I14" s="13">
        <v>0</v>
      </c>
      <c r="J14" s="13">
        <v>0</v>
      </c>
      <c r="K14" s="14">
        <v>0</v>
      </c>
      <c r="L14" s="13">
        <f>'[1]BVC 2023 Anexa 2'!Y22</f>
        <v>0</v>
      </c>
      <c r="M14" s="13">
        <f>'[1]BVC 2023 Anexa 2'!Z22</f>
        <v>0</v>
      </c>
      <c r="N14" s="12">
        <v>0</v>
      </c>
      <c r="O14" s="12">
        <v>0</v>
      </c>
      <c r="P14" s="11"/>
      <c r="Q14" s="11"/>
      <c r="R14" s="11"/>
      <c r="S14" s="11"/>
      <c r="T14" s="11"/>
      <c r="U14" s="11"/>
      <c r="V14" s="11"/>
      <c r="W14" s="11"/>
    </row>
    <row r="15" spans="1:23" s="8" customFormat="1" ht="16.5" customHeight="1" thickBot="1" x14ac:dyDescent="0.25">
      <c r="A15" s="91"/>
      <c r="B15" s="19">
        <v>2</v>
      </c>
      <c r="C15" s="18"/>
      <c r="D15" s="83" t="s">
        <v>84</v>
      </c>
      <c r="E15" s="83"/>
      <c r="F15" s="16">
        <v>5</v>
      </c>
      <c r="G15" s="13">
        <f>'[1]BVC 2023 Anexa 2'!K34</f>
        <v>15620.800319999998</v>
      </c>
      <c r="H15" s="13">
        <v>17000</v>
      </c>
      <c r="I15" s="13">
        <v>12750</v>
      </c>
      <c r="J15" s="13">
        <v>23156.714150000003</v>
      </c>
      <c r="K15" s="14">
        <v>136.21596558823532</v>
      </c>
      <c r="L15" s="13">
        <f>'[1]BVC 2023 Anexa 2'!Y34</f>
        <v>17000</v>
      </c>
      <c r="M15" s="13">
        <f>'[1]BVC 2023 Anexa 2'!Z34</f>
        <v>17000</v>
      </c>
      <c r="N15" s="12">
        <f t="shared" ref="N15:N24" si="0">L15/H15*100</f>
        <v>100</v>
      </c>
      <c r="O15" s="12">
        <f t="shared" ref="O15:O23" si="1">M15/L15*100</f>
        <v>100</v>
      </c>
      <c r="P15" s="11"/>
      <c r="Q15" s="11"/>
      <c r="R15" s="11"/>
      <c r="S15" s="11"/>
      <c r="T15" s="11"/>
      <c r="U15" s="11"/>
      <c r="V15" s="11"/>
      <c r="W15" s="11"/>
    </row>
    <row r="16" spans="1:23" s="8" customFormat="1" ht="15.75" customHeight="1" thickBot="1" x14ac:dyDescent="0.25">
      <c r="A16" s="32" t="s">
        <v>83</v>
      </c>
      <c r="B16" s="19"/>
      <c r="C16" s="18"/>
      <c r="D16" s="83" t="s">
        <v>82</v>
      </c>
      <c r="E16" s="83"/>
      <c r="F16" s="16">
        <v>6</v>
      </c>
      <c r="G16" s="49">
        <f>'[1]BVC 2023 Anexa 2'!K40</f>
        <v>1050270.1001200001</v>
      </c>
      <c r="H16" s="49">
        <v>1212406.0000686496</v>
      </c>
      <c r="I16" s="49">
        <v>882674.05338668975</v>
      </c>
      <c r="J16" s="49">
        <v>1071723.4619500001</v>
      </c>
      <c r="K16" s="27">
        <v>88.39641686772552</v>
      </c>
      <c r="L16" s="49">
        <f>'[1]BVC 2023 Anexa 2'!Y40</f>
        <v>1278969.9153617704</v>
      </c>
      <c r="M16" s="49">
        <f>'[1]BVC 2023 Anexa 2'!Z40</f>
        <v>1346616.5981023947</v>
      </c>
      <c r="N16" s="48">
        <f t="shared" si="0"/>
        <v>105.49023308110912</v>
      </c>
      <c r="O16" s="47">
        <f t="shared" si="1"/>
        <v>105.2891535546002</v>
      </c>
      <c r="P16" s="11"/>
      <c r="Q16" s="11"/>
      <c r="R16" s="11"/>
      <c r="S16" s="11"/>
      <c r="T16" s="11"/>
      <c r="U16" s="11"/>
      <c r="V16" s="11"/>
      <c r="W16" s="11"/>
    </row>
    <row r="17" spans="1:23" s="8" customFormat="1" ht="28.5" customHeight="1" thickBot="1" x14ac:dyDescent="0.25">
      <c r="A17" s="91"/>
      <c r="B17" s="19">
        <v>1</v>
      </c>
      <c r="C17" s="18"/>
      <c r="D17" s="83" t="s">
        <v>81</v>
      </c>
      <c r="E17" s="87"/>
      <c r="F17" s="16">
        <v>7</v>
      </c>
      <c r="G17" s="13">
        <f>'[1]BVC 2023 Anexa 2'!K41</f>
        <v>1050264.0987200001</v>
      </c>
      <c r="H17" s="13">
        <v>1212361.0000686496</v>
      </c>
      <c r="I17" s="13">
        <v>882640.30338668975</v>
      </c>
      <c r="J17" s="13">
        <v>1071709.0235100002</v>
      </c>
      <c r="K17" s="14">
        <v>88.398506999921224</v>
      </c>
      <c r="L17" s="13">
        <f>'[1]BVC 2023 Anexa 2'!Y41</f>
        <v>1278919.9153617704</v>
      </c>
      <c r="M17" s="13">
        <f>'[1]BVC 2023 Anexa 2'!Z41</f>
        <v>1346566.5981023947</v>
      </c>
      <c r="N17" s="12">
        <f t="shared" si="0"/>
        <v>105.49002444728526</v>
      </c>
      <c r="O17" s="12">
        <f t="shared" si="1"/>
        <v>105.28936033664695</v>
      </c>
      <c r="P17" s="11"/>
      <c r="Q17" s="11"/>
      <c r="R17" s="11"/>
      <c r="S17" s="11"/>
      <c r="T17" s="11"/>
      <c r="U17" s="11"/>
      <c r="V17" s="11"/>
      <c r="W17" s="11"/>
    </row>
    <row r="18" spans="1:23" s="8" customFormat="1" ht="16.5" customHeight="1" thickBot="1" x14ac:dyDescent="0.25">
      <c r="A18" s="91"/>
      <c r="B18" s="89"/>
      <c r="C18" s="18" t="s">
        <v>80</v>
      </c>
      <c r="D18" s="83" t="s">
        <v>79</v>
      </c>
      <c r="E18" s="83"/>
      <c r="F18" s="16">
        <v>8</v>
      </c>
      <c r="G18" s="13">
        <f>'[1]BVC 2023 Anexa 2'!K42</f>
        <v>80377.028000000006</v>
      </c>
      <c r="H18" s="13">
        <v>107782.51</v>
      </c>
      <c r="I18" s="13">
        <v>79919.543369852501</v>
      </c>
      <c r="J18" s="13">
        <v>90901.932199999996</v>
      </c>
      <c r="K18" s="14">
        <v>84.338295888637219</v>
      </c>
      <c r="L18" s="13">
        <f>'[1]BVC 2023 Anexa 2'!Y42</f>
        <v>113811.19236577769</v>
      </c>
      <c r="M18" s="13">
        <f>'[1]BVC 2023 Anexa 2'!Z42</f>
        <v>117452.36052148259</v>
      </c>
      <c r="N18" s="12">
        <f t="shared" si="0"/>
        <v>105.59337722398345</v>
      </c>
      <c r="O18" s="12">
        <f t="shared" si="1"/>
        <v>103.19930586791723</v>
      </c>
      <c r="P18" s="11"/>
      <c r="Q18" s="11"/>
      <c r="R18" s="11"/>
      <c r="S18" s="11"/>
      <c r="T18" s="11"/>
      <c r="U18" s="11"/>
      <c r="V18" s="11"/>
      <c r="W18" s="11"/>
    </row>
    <row r="19" spans="1:23" s="8" customFormat="1" ht="16.5" customHeight="1" thickBot="1" x14ac:dyDescent="0.25">
      <c r="A19" s="91"/>
      <c r="B19" s="90"/>
      <c r="C19" s="18" t="s">
        <v>78</v>
      </c>
      <c r="D19" s="83" t="s">
        <v>77</v>
      </c>
      <c r="E19" s="87"/>
      <c r="F19" s="16">
        <v>9</v>
      </c>
      <c r="G19" s="13">
        <f>'[1]BVC 2023 Anexa 2'!K91</f>
        <v>73423.290789999999</v>
      </c>
      <c r="H19" s="13">
        <v>60656.517460999996</v>
      </c>
      <c r="I19" s="13">
        <v>45883.239745749997</v>
      </c>
      <c r="J19" s="13">
        <v>50432.185140000001</v>
      </c>
      <c r="K19" s="14">
        <v>83.143885028391423</v>
      </c>
      <c r="L19" s="13">
        <f>'[1]BVC 2023 Anexa 2'!Y91</f>
        <v>59628.101775276991</v>
      </c>
      <c r="M19" s="13">
        <f>'[1]BVC 2023 Anexa 2'!Z91</f>
        <v>61536.201032085861</v>
      </c>
      <c r="N19" s="12">
        <f t="shared" si="0"/>
        <v>98.304525665549065</v>
      </c>
      <c r="O19" s="12">
        <f t="shared" si="1"/>
        <v>103.2</v>
      </c>
      <c r="P19" s="11"/>
      <c r="Q19" s="11"/>
      <c r="R19" s="11"/>
      <c r="S19" s="11"/>
      <c r="T19" s="11"/>
      <c r="U19" s="11"/>
      <c r="V19" s="11"/>
      <c r="W19" s="11"/>
    </row>
    <row r="20" spans="1:23" s="8" customFormat="1" ht="27" customHeight="1" thickBot="1" x14ac:dyDescent="0.25">
      <c r="A20" s="91"/>
      <c r="B20" s="90"/>
      <c r="C20" s="18" t="s">
        <v>76</v>
      </c>
      <c r="D20" s="83" t="s">
        <v>75</v>
      </c>
      <c r="E20" s="83"/>
      <c r="F20" s="16">
        <v>10</v>
      </c>
      <c r="G20" s="13">
        <f>'[1]BVC 2023 Anexa 2'!K102</f>
        <v>192273.43528999999</v>
      </c>
      <c r="H20" s="13">
        <v>236414.42978000001</v>
      </c>
      <c r="I20" s="13">
        <v>179912.54548753749</v>
      </c>
      <c r="J20" s="13">
        <v>224798.81012999997</v>
      </c>
      <c r="K20" s="14">
        <v>95.086755211680952</v>
      </c>
      <c r="L20" s="13">
        <f>'[1]BVC 2023 Anexa 2'!Y102</f>
        <v>250689.33588079328</v>
      </c>
      <c r="M20" s="13">
        <f>'[1]BVC 2023 Anexa 2'!Z102+0.01</f>
        <v>259003.15172481205</v>
      </c>
      <c r="N20" s="12">
        <f t="shared" si="0"/>
        <v>106.03808579454184</v>
      </c>
      <c r="O20" s="12">
        <f t="shared" si="1"/>
        <v>103.31638193336319</v>
      </c>
      <c r="P20" s="11"/>
      <c r="Q20" s="11"/>
      <c r="R20" s="11"/>
      <c r="S20" s="11"/>
      <c r="T20" s="11"/>
      <c r="U20" s="11"/>
      <c r="V20" s="11"/>
      <c r="W20" s="11"/>
    </row>
    <row r="21" spans="1:23" s="8" customFormat="1" ht="27" customHeight="1" thickBot="1" x14ac:dyDescent="0.25">
      <c r="A21" s="91"/>
      <c r="B21" s="90"/>
      <c r="C21" s="18"/>
      <c r="D21" s="32" t="s">
        <v>74</v>
      </c>
      <c r="E21" s="17" t="s">
        <v>73</v>
      </c>
      <c r="F21" s="16">
        <v>11</v>
      </c>
      <c r="G21" s="13">
        <f>'[1]BVC 2023 Anexa 2'!K103</f>
        <v>185796.97829</v>
      </c>
      <c r="H21" s="13">
        <v>227642.14578000002</v>
      </c>
      <c r="I21" s="13">
        <v>173330.45183499999</v>
      </c>
      <c r="J21" s="13">
        <v>217229.16752999998</v>
      </c>
      <c r="K21" s="14">
        <v>95.425724786453443</v>
      </c>
      <c r="L21" s="13">
        <f>'[1]BVC 2023 Anexa 2'!Y103</f>
        <v>241816.5776927933</v>
      </c>
      <c r="M21" s="13">
        <f>'[1]BVC 2023 Anexa 2'!Z103+0.01</f>
        <v>249846.46527479604</v>
      </c>
      <c r="N21" s="12">
        <f t="shared" si="0"/>
        <v>106.22662902083688</v>
      </c>
      <c r="O21" s="12">
        <f t="shared" si="1"/>
        <v>103.32065223096656</v>
      </c>
      <c r="P21" s="11"/>
      <c r="Q21" s="11"/>
      <c r="R21" s="11"/>
      <c r="S21" s="11"/>
      <c r="T21" s="11"/>
      <c r="U21" s="11"/>
      <c r="V21" s="11"/>
      <c r="W21" s="11"/>
    </row>
    <row r="22" spans="1:23" s="8" customFormat="1" ht="16.5" customHeight="1" thickBot="1" x14ac:dyDescent="0.25">
      <c r="A22" s="91"/>
      <c r="B22" s="90"/>
      <c r="C22" s="88"/>
      <c r="D22" s="32" t="s">
        <v>72</v>
      </c>
      <c r="E22" s="17" t="s">
        <v>71</v>
      </c>
      <c r="F22" s="16">
        <v>12</v>
      </c>
      <c r="G22" s="13">
        <f>'[1]BVC 2023 Anexa 2'!K104</f>
        <v>156737.58900000001</v>
      </c>
      <c r="H22" s="13">
        <v>185488.53578000001</v>
      </c>
      <c r="I22" s="13">
        <v>138509.42683499999</v>
      </c>
      <c r="J22" s="13">
        <v>178060.51699999999</v>
      </c>
      <c r="K22" s="14">
        <v>95.995429718195595</v>
      </c>
      <c r="L22" s="13">
        <f>'[1]BVC 2023 Anexa 2'!Y104</f>
        <v>196061.38231945998</v>
      </c>
      <c r="M22" s="13">
        <f>'[1]BVC 2023 Anexa 2'!Z104</f>
        <v>202335.3465536827</v>
      </c>
      <c r="N22" s="12">
        <f t="shared" si="0"/>
        <v>105.69999999999999</v>
      </c>
      <c r="O22" s="12">
        <f t="shared" si="1"/>
        <v>103.2</v>
      </c>
      <c r="P22" s="11"/>
      <c r="Q22" s="11"/>
      <c r="R22" s="11"/>
      <c r="S22" s="11"/>
      <c r="T22" s="11"/>
      <c r="U22" s="11"/>
      <c r="V22" s="11"/>
      <c r="W22" s="11"/>
    </row>
    <row r="23" spans="1:23" s="8" customFormat="1" ht="16.5" customHeight="1" thickBot="1" x14ac:dyDescent="0.25">
      <c r="A23" s="91"/>
      <c r="B23" s="90"/>
      <c r="C23" s="88"/>
      <c r="D23" s="32" t="s">
        <v>70</v>
      </c>
      <c r="E23" s="17" t="s">
        <v>69</v>
      </c>
      <c r="F23" s="16">
        <v>13</v>
      </c>
      <c r="G23" s="13">
        <f>'[1]BVC 2023 Anexa 2'!K108</f>
        <v>29059.389289999996</v>
      </c>
      <c r="H23" s="13">
        <v>42153.61</v>
      </c>
      <c r="I23" s="13">
        <v>34821.025000000001</v>
      </c>
      <c r="J23" s="13">
        <v>39168.650529999999</v>
      </c>
      <c r="K23" s="14">
        <v>92.918852098313749</v>
      </c>
      <c r="L23" s="13">
        <f>'[1]BVC 2023 Anexa 2'!Y108</f>
        <v>45755.195373333328</v>
      </c>
      <c r="M23" s="13">
        <f>'[1]BVC 2023 Anexa 2'!Z108</f>
        <v>47511.108721113334</v>
      </c>
      <c r="N23" s="12">
        <f t="shared" si="0"/>
        <v>108.54395477239869</v>
      </c>
      <c r="O23" s="12">
        <f t="shared" si="1"/>
        <v>103.83762616125418</v>
      </c>
      <c r="P23" s="11"/>
      <c r="Q23" s="11"/>
      <c r="R23" s="11"/>
      <c r="S23" s="11"/>
      <c r="T23" s="11"/>
      <c r="U23" s="11"/>
      <c r="V23" s="11"/>
      <c r="W23" s="11"/>
    </row>
    <row r="24" spans="1:23" s="8" customFormat="1" ht="15.75" customHeight="1" thickBot="1" x14ac:dyDescent="0.25">
      <c r="A24" s="91"/>
      <c r="B24" s="90"/>
      <c r="C24" s="88"/>
      <c r="D24" s="32" t="s">
        <v>68</v>
      </c>
      <c r="E24" s="17" t="s">
        <v>67</v>
      </c>
      <c r="F24" s="16">
        <v>14</v>
      </c>
      <c r="G24" s="13">
        <f>'[1]BVC 2023 Anexa 2'!K116</f>
        <v>-11.253</v>
      </c>
      <c r="H24" s="13">
        <v>378</v>
      </c>
      <c r="I24" s="13">
        <v>378</v>
      </c>
      <c r="J24" s="13">
        <v>0</v>
      </c>
      <c r="K24" s="14">
        <v>0</v>
      </c>
      <c r="L24" s="13">
        <f>'[1]BVC 2023 Anexa 2'!Y116</f>
        <v>0</v>
      </c>
      <c r="M24" s="13">
        <f>'[1]BVC 2023 Anexa 2'!Z116</f>
        <v>0</v>
      </c>
      <c r="N24" s="12">
        <f t="shared" si="0"/>
        <v>0</v>
      </c>
      <c r="O24" s="12">
        <v>0</v>
      </c>
      <c r="P24" s="11"/>
      <c r="Q24" s="11"/>
      <c r="R24" s="11"/>
      <c r="S24" s="11"/>
      <c r="T24" s="11"/>
      <c r="U24" s="11"/>
      <c r="V24" s="11"/>
      <c r="W24" s="11"/>
    </row>
    <row r="25" spans="1:23" s="8" customFormat="1" ht="29.25" customHeight="1" thickBot="1" x14ac:dyDescent="0.25">
      <c r="A25" s="91"/>
      <c r="B25" s="90"/>
      <c r="C25" s="88"/>
      <c r="D25" s="32"/>
      <c r="E25" s="28" t="s">
        <v>66</v>
      </c>
      <c r="F25" s="16">
        <v>15</v>
      </c>
      <c r="G25" s="13">
        <f>'[1]BVC 2023 Anexa 2'!K117</f>
        <v>0</v>
      </c>
      <c r="H25" s="13">
        <v>0</v>
      </c>
      <c r="I25" s="13">
        <v>0</v>
      </c>
      <c r="J25" s="13">
        <v>0</v>
      </c>
      <c r="K25" s="14">
        <v>0</v>
      </c>
      <c r="L25" s="13">
        <f>'[1]BVC 2023 Anexa 2'!Y117</f>
        <v>0</v>
      </c>
      <c r="M25" s="13">
        <f>'[1]BVC 2023 Anexa 2'!Z117</f>
        <v>0</v>
      </c>
      <c r="N25" s="12">
        <v>0</v>
      </c>
      <c r="O25" s="12">
        <v>0</v>
      </c>
      <c r="P25" s="11"/>
      <c r="Q25" s="11"/>
      <c r="R25" s="11"/>
      <c r="S25" s="11"/>
      <c r="T25" s="11"/>
      <c r="U25" s="11"/>
      <c r="V25" s="11"/>
      <c r="W25" s="11"/>
    </row>
    <row r="26" spans="1:23" s="8" customFormat="1" ht="39" thickBot="1" x14ac:dyDescent="0.25">
      <c r="A26" s="91"/>
      <c r="B26" s="90"/>
      <c r="C26" s="88"/>
      <c r="D26" s="32" t="s">
        <v>65</v>
      </c>
      <c r="E26" s="17" t="s">
        <v>64</v>
      </c>
      <c r="F26" s="16">
        <v>16</v>
      </c>
      <c r="G26" s="13">
        <f>'[1]BVC 2023 Anexa 2'!K120</f>
        <v>688.81799999999998</v>
      </c>
      <c r="H26" s="13">
        <v>1072.0439999999999</v>
      </c>
      <c r="I26" s="13">
        <v>712.41</v>
      </c>
      <c r="J26" s="13">
        <v>746.86500000000001</v>
      </c>
      <c r="K26" s="14">
        <v>69.667383055173119</v>
      </c>
      <c r="L26" s="13">
        <f>'[1]BVC 2023 Anexa 2'!Y120</f>
        <v>1133.1505079999999</v>
      </c>
      <c r="M26" s="13">
        <f>'[1]BVC 2023 Anexa 2'!Z120</f>
        <v>1169.4113242559999</v>
      </c>
      <c r="N26" s="12">
        <f t="shared" ref="N26:N31" si="2">L26/H26*100</f>
        <v>105.70000000000002</v>
      </c>
      <c r="O26" s="12">
        <f t="shared" ref="O26:O31" si="3">M26/L26*100</f>
        <v>103.2</v>
      </c>
      <c r="P26" s="11"/>
      <c r="Q26" s="11"/>
      <c r="R26" s="11"/>
      <c r="S26" s="11"/>
      <c r="T26" s="11"/>
      <c r="U26" s="11"/>
      <c r="V26" s="11"/>
      <c r="W26" s="11"/>
    </row>
    <row r="27" spans="1:23" s="8" customFormat="1" ht="13.5" thickBot="1" x14ac:dyDescent="0.25">
      <c r="A27" s="91"/>
      <c r="B27" s="90"/>
      <c r="C27" s="88"/>
      <c r="D27" s="32" t="s">
        <v>63</v>
      </c>
      <c r="E27" s="17" t="s">
        <v>62</v>
      </c>
      <c r="F27" s="16">
        <v>17</v>
      </c>
      <c r="G27" s="13">
        <f>'[1]BVC 2023 Anexa 2'!K129</f>
        <v>5798.8919999999998</v>
      </c>
      <c r="H27" s="13">
        <v>7322.24</v>
      </c>
      <c r="I27" s="13">
        <v>5491.6836525375002</v>
      </c>
      <c r="J27" s="13">
        <v>6822.7776000000003</v>
      </c>
      <c r="K27" s="14">
        <v>93.178830521807541</v>
      </c>
      <c r="L27" s="13">
        <f>'[1]BVC 2023 Anexa 2'!Y129</f>
        <v>7739.6076799999992</v>
      </c>
      <c r="M27" s="13">
        <f>'[1]BVC 2023 Anexa 2'!Z129</f>
        <v>7987.2751257599994</v>
      </c>
      <c r="N27" s="12">
        <f t="shared" si="2"/>
        <v>105.69999999999999</v>
      </c>
      <c r="O27" s="12">
        <f t="shared" si="3"/>
        <v>103.2</v>
      </c>
      <c r="P27" s="11"/>
      <c r="Q27" s="11"/>
      <c r="R27" s="11"/>
      <c r="S27" s="11"/>
      <c r="T27" s="11"/>
      <c r="U27" s="11"/>
      <c r="V27" s="11"/>
      <c r="W27" s="11"/>
    </row>
    <row r="28" spans="1:23" s="8" customFormat="1" ht="15" customHeight="1" thickBot="1" x14ac:dyDescent="0.25">
      <c r="A28" s="91"/>
      <c r="B28" s="90"/>
      <c r="C28" s="18" t="s">
        <v>61</v>
      </c>
      <c r="D28" s="83" t="s">
        <v>60</v>
      </c>
      <c r="E28" s="87"/>
      <c r="F28" s="16">
        <v>18</v>
      </c>
      <c r="G28" s="13">
        <f>'[1]BVC 2023 Anexa 2'!K132</f>
        <v>704190.34464000002</v>
      </c>
      <c r="H28" s="13">
        <v>807507.54282764974</v>
      </c>
      <c r="I28" s="13">
        <v>576924.97478354978</v>
      </c>
      <c r="J28" s="13">
        <v>705576.09604000009</v>
      </c>
      <c r="K28" s="14">
        <v>87.37702852524248</v>
      </c>
      <c r="L28" s="13">
        <f>'[1]BVC 2023 Anexa 2'!Y132</f>
        <v>854791.28533992241</v>
      </c>
      <c r="M28" s="13">
        <f>'[1]BVC 2023 Anexa 2'!Z132</f>
        <v>908574.89482401416</v>
      </c>
      <c r="N28" s="12">
        <f t="shared" si="2"/>
        <v>105.85551713197614</v>
      </c>
      <c r="O28" s="12">
        <f t="shared" si="3"/>
        <v>106.29201659007366</v>
      </c>
      <c r="P28" s="11"/>
      <c r="Q28" s="11"/>
      <c r="R28" s="11"/>
      <c r="S28" s="11"/>
      <c r="T28" s="11"/>
      <c r="U28" s="11"/>
      <c r="V28" s="11"/>
      <c r="W28" s="11"/>
    </row>
    <row r="29" spans="1:23" s="8" customFormat="1" ht="17.25" customHeight="1" thickBot="1" x14ac:dyDescent="0.25">
      <c r="A29" s="91"/>
      <c r="B29" s="19">
        <v>2</v>
      </c>
      <c r="C29" s="18"/>
      <c r="D29" s="83" t="s">
        <v>59</v>
      </c>
      <c r="E29" s="83"/>
      <c r="F29" s="16">
        <v>19</v>
      </c>
      <c r="G29" s="13">
        <f>'[1]BVC 2023 Anexa 2'!K156</f>
        <v>6.0013999999999994</v>
      </c>
      <c r="H29" s="13">
        <v>45</v>
      </c>
      <c r="I29" s="13">
        <v>33.75</v>
      </c>
      <c r="J29" s="13">
        <v>14.43844</v>
      </c>
      <c r="K29" s="14">
        <v>32.085422222222221</v>
      </c>
      <c r="L29" s="13">
        <f>'[1]BVC 2023 Anexa 2'!Y156</f>
        <v>50</v>
      </c>
      <c r="M29" s="13">
        <f>'[1]BVC 2023 Anexa 2'!Z156</f>
        <v>50</v>
      </c>
      <c r="N29" s="12">
        <f t="shared" si="2"/>
        <v>111.11111111111111</v>
      </c>
      <c r="O29" s="12">
        <f t="shared" si="3"/>
        <v>100</v>
      </c>
      <c r="P29" s="11"/>
      <c r="Q29" s="11"/>
      <c r="R29" s="11"/>
      <c r="S29" s="11"/>
      <c r="T29" s="11"/>
      <c r="U29" s="11"/>
      <c r="V29" s="11"/>
      <c r="W29" s="11"/>
    </row>
    <row r="30" spans="1:23" s="8" customFormat="1" ht="30.75" customHeight="1" thickBot="1" x14ac:dyDescent="0.25">
      <c r="A30" s="32" t="s">
        <v>58</v>
      </c>
      <c r="B30" s="19"/>
      <c r="C30" s="18"/>
      <c r="D30" s="83" t="s">
        <v>57</v>
      </c>
      <c r="E30" s="83"/>
      <c r="F30" s="16">
        <v>20</v>
      </c>
      <c r="G30" s="49">
        <f>'[1]BVC 2023 Anexa 2'!K164</f>
        <v>166230.55764000001</v>
      </c>
      <c r="H30" s="49">
        <v>192123.99747135025</v>
      </c>
      <c r="I30" s="49">
        <v>140066.87476831011</v>
      </c>
      <c r="J30" s="49">
        <v>192664.60061999969</v>
      </c>
      <c r="K30" s="27">
        <v>100.28138241748279</v>
      </c>
      <c r="L30" s="49">
        <f>'[1]BVC 2023 Anexa 2'!Y164</f>
        <v>216103.63595800963</v>
      </c>
      <c r="M30" s="49">
        <f>'[1]BVC 2023 Anexa 2'!Z164+0.01</f>
        <v>236051.40808585822</v>
      </c>
      <c r="N30" s="48">
        <f t="shared" si="2"/>
        <v>112.48133434774866</v>
      </c>
      <c r="O30" s="47">
        <f t="shared" si="3"/>
        <v>109.23065085851891</v>
      </c>
      <c r="P30" s="11"/>
      <c r="Q30" s="11"/>
      <c r="R30" s="11"/>
      <c r="S30" s="11"/>
      <c r="T30" s="11"/>
      <c r="U30" s="11"/>
      <c r="V30" s="11"/>
      <c r="W30" s="11"/>
    </row>
    <row r="31" spans="1:23" s="8" customFormat="1" ht="15.75" customHeight="1" thickBot="1" x14ac:dyDescent="0.25">
      <c r="A31" s="32" t="s">
        <v>56</v>
      </c>
      <c r="B31" s="19">
        <v>1</v>
      </c>
      <c r="C31" s="18"/>
      <c r="D31" s="83" t="s">
        <v>55</v>
      </c>
      <c r="E31" s="83"/>
      <c r="F31" s="16">
        <v>21</v>
      </c>
      <c r="G31" s="45">
        <f>'[1]Recapitulatie cheltuieli'!E310/1000</f>
        <v>18436.405999999999</v>
      </c>
      <c r="H31" s="45">
        <v>30377.945308949369</v>
      </c>
      <c r="I31" s="45">
        <v>20309.140467529629</v>
      </c>
      <c r="J31" s="46">
        <v>28488.499</v>
      </c>
      <c r="K31" s="14">
        <v>93.780203730919425</v>
      </c>
      <c r="L31" s="45">
        <f>L30*16%</f>
        <v>34576.581753281542</v>
      </c>
      <c r="M31" s="45">
        <f>M30*16%</f>
        <v>37768.225293737312</v>
      </c>
      <c r="N31" s="12">
        <f t="shared" si="2"/>
        <v>113.82133123761749</v>
      </c>
      <c r="O31" s="12">
        <f t="shared" si="3"/>
        <v>109.23065085851889</v>
      </c>
      <c r="P31" s="11"/>
      <c r="Q31" s="11"/>
      <c r="R31" s="11"/>
      <c r="S31" s="11"/>
      <c r="T31" s="11"/>
      <c r="U31" s="11"/>
      <c r="V31" s="11"/>
      <c r="W31" s="11"/>
    </row>
    <row r="32" spans="1:23" s="8" customFormat="1" ht="15.75" customHeight="1" thickBot="1" x14ac:dyDescent="0.25">
      <c r="A32" s="36"/>
      <c r="B32" s="19">
        <v>2</v>
      </c>
      <c r="C32" s="18"/>
      <c r="D32" s="83" t="s">
        <v>54</v>
      </c>
      <c r="E32" s="83"/>
      <c r="F32" s="16">
        <v>22</v>
      </c>
      <c r="G32" s="45">
        <f>'[1]Recapitulatie cheltuieli'!E312/1000</f>
        <v>6379.7175399999996</v>
      </c>
      <c r="H32" s="45">
        <v>0</v>
      </c>
      <c r="I32" s="45">
        <v>0</v>
      </c>
      <c r="J32" s="45">
        <v>0</v>
      </c>
      <c r="K32" s="14">
        <v>0</v>
      </c>
      <c r="L32" s="45">
        <v>0</v>
      </c>
      <c r="M32" s="45">
        <f>L32</f>
        <v>0</v>
      </c>
      <c r="N32" s="12">
        <v>0</v>
      </c>
      <c r="O32" s="12">
        <v>0</v>
      </c>
      <c r="P32" s="11"/>
      <c r="Q32" s="11"/>
      <c r="R32" s="11"/>
      <c r="S32" s="11"/>
      <c r="T32" s="11"/>
      <c r="U32" s="11"/>
      <c r="V32" s="11"/>
      <c r="W32" s="11"/>
    </row>
    <row r="33" spans="1:23" s="8" customFormat="1" ht="15.75" customHeight="1" thickBot="1" x14ac:dyDescent="0.25">
      <c r="A33" s="40"/>
      <c r="B33" s="19">
        <v>3</v>
      </c>
      <c r="C33" s="18"/>
      <c r="D33" s="83" t="s">
        <v>53</v>
      </c>
      <c r="E33" s="83"/>
      <c r="F33" s="16">
        <v>23</v>
      </c>
      <c r="G33" s="45">
        <f>'[1]Recapitulatie venituri'!E201/1000</f>
        <v>1132.8791200000001</v>
      </c>
      <c r="H33" s="45">
        <v>1271.7733400000002</v>
      </c>
      <c r="I33" s="45">
        <v>1150.92464</v>
      </c>
      <c r="J33" s="46">
        <v>1150.92464</v>
      </c>
      <c r="K33" s="14">
        <v>90.497622791809732</v>
      </c>
      <c r="L33" s="45">
        <v>0</v>
      </c>
      <c r="M33" s="45">
        <f>L33</f>
        <v>0</v>
      </c>
      <c r="N33" s="12">
        <f>L33/H33*100</f>
        <v>0</v>
      </c>
      <c r="O33" s="12">
        <v>0</v>
      </c>
      <c r="P33" s="11"/>
      <c r="Q33" s="11"/>
      <c r="R33" s="11"/>
      <c r="S33" s="11"/>
      <c r="T33" s="11"/>
      <c r="U33" s="11"/>
      <c r="V33" s="11"/>
      <c r="W33" s="11"/>
    </row>
    <row r="34" spans="1:23" s="8" customFormat="1" ht="15.75" customHeight="1" thickBot="1" x14ac:dyDescent="0.25">
      <c r="A34" s="40"/>
      <c r="B34" s="19">
        <v>4</v>
      </c>
      <c r="C34" s="18"/>
      <c r="D34" s="83" t="s">
        <v>52</v>
      </c>
      <c r="E34" s="83"/>
      <c r="F34" s="16">
        <v>24</v>
      </c>
      <c r="G34" s="45">
        <f>'[1]Recapitulatie cheltuieli'!E313/1000</f>
        <v>13.763</v>
      </c>
      <c r="H34" s="45">
        <v>0</v>
      </c>
      <c r="I34" s="45">
        <v>0</v>
      </c>
      <c r="J34" s="45">
        <v>0</v>
      </c>
      <c r="K34" s="14">
        <v>0</v>
      </c>
      <c r="L34" s="45">
        <v>0</v>
      </c>
      <c r="M34" s="45">
        <f>L34</f>
        <v>0</v>
      </c>
      <c r="N34" s="12">
        <v>0</v>
      </c>
      <c r="O34" s="12">
        <v>0</v>
      </c>
      <c r="P34" s="11"/>
      <c r="Q34" s="11"/>
      <c r="R34" s="11"/>
      <c r="S34" s="11"/>
      <c r="T34" s="11"/>
      <c r="U34" s="11"/>
      <c r="V34" s="11"/>
      <c r="W34" s="11"/>
    </row>
    <row r="35" spans="1:23" s="8" customFormat="1" ht="28.5" customHeight="1" thickBot="1" x14ac:dyDescent="0.25">
      <c r="A35" s="35"/>
      <c r="B35" s="19">
        <v>5</v>
      </c>
      <c r="C35" s="18"/>
      <c r="D35" s="83" t="s">
        <v>51</v>
      </c>
      <c r="E35" s="83"/>
      <c r="F35" s="16">
        <v>25</v>
      </c>
      <c r="G35" s="45">
        <v>0</v>
      </c>
      <c r="H35" s="45">
        <v>0</v>
      </c>
      <c r="I35" s="45">
        <v>0</v>
      </c>
      <c r="J35" s="45">
        <v>0</v>
      </c>
      <c r="K35" s="14">
        <v>0</v>
      </c>
      <c r="L35" s="45">
        <v>0</v>
      </c>
      <c r="M35" s="45">
        <v>0</v>
      </c>
      <c r="N35" s="12">
        <v>0</v>
      </c>
      <c r="O35" s="12">
        <v>0</v>
      </c>
      <c r="P35" s="11"/>
      <c r="Q35" s="11"/>
      <c r="R35" s="11"/>
      <c r="S35" s="11"/>
      <c r="T35" s="11"/>
      <c r="U35" s="11"/>
      <c r="V35" s="11"/>
      <c r="W35" s="11"/>
    </row>
    <row r="36" spans="1:23" s="44" customFormat="1" ht="43.5" customHeight="1" thickBot="1" x14ac:dyDescent="0.25">
      <c r="A36" s="32" t="s">
        <v>50</v>
      </c>
      <c r="B36" s="19"/>
      <c r="C36" s="18"/>
      <c r="D36" s="83" t="s">
        <v>49</v>
      </c>
      <c r="E36" s="83"/>
      <c r="F36" s="16">
        <v>26</v>
      </c>
      <c r="G36" s="45">
        <f>G30-G31-G32+G33-G34-G35</f>
        <v>142533.55022</v>
      </c>
      <c r="H36" s="45">
        <v>163017.81550240089</v>
      </c>
      <c r="I36" s="45">
        <v>120908.64894078049</v>
      </c>
      <c r="J36" s="46">
        <v>165327.02625999969</v>
      </c>
      <c r="K36" s="14">
        <v>101.41653889207269</v>
      </c>
      <c r="L36" s="45">
        <f>L30-L31-L32+L33-L34-L35</f>
        <v>181527.05420472811</v>
      </c>
      <c r="M36" s="45">
        <f>M30-M31-M32+M33-M34-M35</f>
        <v>198283.1827921209</v>
      </c>
      <c r="N36" s="12">
        <f>L36/H36*100</f>
        <v>111.35412018943084</v>
      </c>
      <c r="O36" s="12">
        <f>M36/L36*100</f>
        <v>109.23065085851891</v>
      </c>
      <c r="P36" s="11"/>
      <c r="Q36" s="11"/>
      <c r="R36" s="11"/>
      <c r="S36" s="11"/>
      <c r="T36" s="11"/>
      <c r="U36" s="11"/>
      <c r="V36" s="11"/>
      <c r="W36" s="11"/>
    </row>
    <row r="37" spans="1:23" s="8" customFormat="1" ht="15.75" customHeight="1" thickBot="1" x14ac:dyDescent="0.25">
      <c r="A37" s="30"/>
      <c r="B37" s="19">
        <v>1</v>
      </c>
      <c r="C37" s="18"/>
      <c r="D37" s="83" t="s">
        <v>48</v>
      </c>
      <c r="E37" s="83"/>
      <c r="F37" s="16">
        <v>27</v>
      </c>
      <c r="G37" s="13">
        <v>0</v>
      </c>
      <c r="H37" s="13">
        <v>0</v>
      </c>
      <c r="I37" s="13">
        <v>0</v>
      </c>
      <c r="J37" s="13">
        <v>0</v>
      </c>
      <c r="K37" s="37">
        <v>0</v>
      </c>
      <c r="L37" s="13">
        <v>0</v>
      </c>
      <c r="M37" s="13">
        <v>0</v>
      </c>
      <c r="N37" s="12">
        <v>0</v>
      </c>
      <c r="O37" s="12">
        <v>0</v>
      </c>
      <c r="P37" s="11"/>
      <c r="Q37" s="11"/>
      <c r="R37" s="11"/>
      <c r="S37" s="11"/>
      <c r="T37" s="11"/>
      <c r="U37" s="11"/>
      <c r="V37" s="11"/>
      <c r="W37" s="11"/>
    </row>
    <row r="38" spans="1:23" s="8" customFormat="1" ht="27.75" customHeight="1" thickBot="1" x14ac:dyDescent="0.25">
      <c r="A38" s="21"/>
      <c r="B38" s="19">
        <v>2</v>
      </c>
      <c r="C38" s="18"/>
      <c r="D38" s="83" t="s">
        <v>47</v>
      </c>
      <c r="E38" s="83"/>
      <c r="F38" s="16">
        <v>28</v>
      </c>
      <c r="G38" s="13">
        <v>0</v>
      </c>
      <c r="H38" s="13">
        <v>0</v>
      </c>
      <c r="I38" s="13">
        <v>0</v>
      </c>
      <c r="J38" s="13">
        <v>0</v>
      </c>
      <c r="K38" s="37">
        <v>0</v>
      </c>
      <c r="L38" s="13">
        <v>0</v>
      </c>
      <c r="M38" s="13">
        <v>0</v>
      </c>
      <c r="N38" s="12">
        <v>0</v>
      </c>
      <c r="O38" s="12">
        <v>0</v>
      </c>
      <c r="P38" s="11"/>
      <c r="Q38" s="11"/>
      <c r="R38" s="11"/>
      <c r="S38" s="11"/>
      <c r="T38" s="11"/>
      <c r="U38" s="11"/>
      <c r="V38" s="11"/>
      <c r="W38" s="11"/>
    </row>
    <row r="39" spans="1:23" s="8" customFormat="1" ht="15.75" customHeight="1" thickBot="1" x14ac:dyDescent="0.25">
      <c r="A39" s="21"/>
      <c r="B39" s="19">
        <v>3</v>
      </c>
      <c r="C39" s="18"/>
      <c r="D39" s="83" t="s">
        <v>46</v>
      </c>
      <c r="E39" s="83"/>
      <c r="F39" s="16">
        <v>29</v>
      </c>
      <c r="G39" s="13">
        <v>0</v>
      </c>
      <c r="H39" s="13">
        <v>0</v>
      </c>
      <c r="I39" s="13">
        <v>0</v>
      </c>
      <c r="J39" s="13">
        <v>0</v>
      </c>
      <c r="K39" s="37">
        <v>0</v>
      </c>
      <c r="L39" s="13">
        <v>0</v>
      </c>
      <c r="M39" s="13">
        <v>0</v>
      </c>
      <c r="N39" s="12">
        <v>0</v>
      </c>
      <c r="O39" s="12">
        <v>0</v>
      </c>
      <c r="P39" s="11"/>
      <c r="Q39" s="11"/>
      <c r="R39" s="11"/>
      <c r="S39" s="11"/>
      <c r="T39" s="11"/>
      <c r="U39" s="11"/>
      <c r="V39" s="11"/>
      <c r="W39" s="11"/>
    </row>
    <row r="40" spans="1:23" s="8" customFormat="1" ht="78.75" customHeight="1" thickBot="1" x14ac:dyDescent="0.25">
      <c r="A40" s="21"/>
      <c r="B40" s="19">
        <v>4</v>
      </c>
      <c r="C40" s="18"/>
      <c r="D40" s="92" t="s">
        <v>45</v>
      </c>
      <c r="E40" s="93"/>
      <c r="F40" s="16">
        <v>30</v>
      </c>
      <c r="G40" s="13">
        <v>0</v>
      </c>
      <c r="H40" s="13">
        <v>0</v>
      </c>
      <c r="I40" s="13">
        <v>0</v>
      </c>
      <c r="J40" s="13">
        <v>0</v>
      </c>
      <c r="K40" s="37">
        <v>0</v>
      </c>
      <c r="L40" s="13">
        <v>0</v>
      </c>
      <c r="M40" s="13">
        <v>0</v>
      </c>
      <c r="N40" s="12">
        <v>0</v>
      </c>
      <c r="O40" s="12">
        <v>0</v>
      </c>
      <c r="P40" s="11"/>
      <c r="Q40" s="11"/>
      <c r="R40" s="11"/>
      <c r="S40" s="11"/>
      <c r="T40" s="11"/>
      <c r="U40" s="11"/>
      <c r="V40" s="11"/>
      <c r="W40" s="11"/>
    </row>
    <row r="41" spans="1:23" s="8" customFormat="1" ht="20.25" customHeight="1" thickBot="1" x14ac:dyDescent="0.25">
      <c r="A41" s="21"/>
      <c r="B41" s="19">
        <v>5</v>
      </c>
      <c r="C41" s="18"/>
      <c r="D41" s="83" t="s">
        <v>44</v>
      </c>
      <c r="E41" s="83"/>
      <c r="F41" s="16">
        <v>31</v>
      </c>
      <c r="G41" s="13">
        <v>0</v>
      </c>
      <c r="H41" s="13">
        <v>0</v>
      </c>
      <c r="I41" s="13">
        <v>0</v>
      </c>
      <c r="J41" s="13">
        <v>0</v>
      </c>
      <c r="K41" s="37">
        <v>0</v>
      </c>
      <c r="L41" s="13">
        <v>0</v>
      </c>
      <c r="M41" s="13">
        <v>0</v>
      </c>
      <c r="N41" s="12">
        <v>0</v>
      </c>
      <c r="O41" s="12">
        <v>0</v>
      </c>
      <c r="P41" s="11"/>
      <c r="Q41" s="11"/>
      <c r="R41" s="11"/>
      <c r="S41" s="11"/>
      <c r="T41" s="11"/>
      <c r="U41" s="11"/>
      <c r="V41" s="11"/>
      <c r="W41" s="11"/>
    </row>
    <row r="42" spans="1:23" s="8" customFormat="1" ht="40.5" customHeight="1" thickBot="1" x14ac:dyDescent="0.25">
      <c r="A42" s="21"/>
      <c r="B42" s="19">
        <v>6</v>
      </c>
      <c r="C42" s="18"/>
      <c r="D42" s="83" t="s">
        <v>43</v>
      </c>
      <c r="E42" s="83"/>
      <c r="F42" s="16">
        <v>32</v>
      </c>
      <c r="G42" s="43">
        <f>G36-G37-G38-G39-G40-G41</f>
        <v>142533.55022</v>
      </c>
      <c r="H42" s="43">
        <v>163017.81550240089</v>
      </c>
      <c r="I42" s="43">
        <v>120908.64894078049</v>
      </c>
      <c r="J42" s="42">
        <v>165327.02625999969</v>
      </c>
      <c r="K42" s="37">
        <v>0</v>
      </c>
      <c r="L42" s="25">
        <f>L36-L37-L38-L39-L40-L41</f>
        <v>181527.05420472811</v>
      </c>
      <c r="M42" s="25">
        <f>M36-M37-M38-M39-M40-M41</f>
        <v>198283.1827921209</v>
      </c>
      <c r="N42" s="12">
        <f>L42/H42*100</f>
        <v>111.35412018943084</v>
      </c>
      <c r="O42" s="12">
        <f>M42/L42*100</f>
        <v>109.23065085851891</v>
      </c>
      <c r="P42" s="11"/>
      <c r="Q42" s="11"/>
      <c r="R42" s="11"/>
      <c r="S42" s="11"/>
      <c r="T42" s="11"/>
      <c r="U42" s="11"/>
      <c r="V42" s="11"/>
      <c r="W42" s="11"/>
    </row>
    <row r="43" spans="1:23" s="8" customFormat="1" ht="56.25" customHeight="1" thickBot="1" x14ac:dyDescent="0.25">
      <c r="A43" s="21"/>
      <c r="B43" s="19">
        <v>7</v>
      </c>
      <c r="C43" s="18"/>
      <c r="D43" s="83" t="s">
        <v>42</v>
      </c>
      <c r="E43" s="83"/>
      <c r="F43" s="16">
        <v>33</v>
      </c>
      <c r="G43" s="13">
        <f>'[1]BVC 2023 Anexa 2'!K146</f>
        <v>9906.3860000000004</v>
      </c>
      <c r="H43" s="13">
        <v>11669.883833333333</v>
      </c>
      <c r="I43" s="13">
        <v>0</v>
      </c>
      <c r="J43" s="13">
        <v>9754.73</v>
      </c>
      <c r="K43" s="37">
        <v>83.588921186490523</v>
      </c>
      <c r="L43" s="13">
        <f>'[1]BVC 2023 Anexa 2'!Y146</f>
        <v>12335.067211833333</v>
      </c>
      <c r="M43" s="13">
        <f>'[1]BVC 2023 Anexa 2'!Z146</f>
        <v>12729.789362612</v>
      </c>
      <c r="N43" s="12">
        <f>L43/H43*100</f>
        <v>105.69999999999999</v>
      </c>
      <c r="O43" s="12">
        <f>M43/L43*100</f>
        <v>103.2</v>
      </c>
      <c r="P43" s="11"/>
      <c r="Q43" s="11"/>
      <c r="R43" s="11"/>
      <c r="S43" s="11"/>
      <c r="T43" s="11"/>
      <c r="U43" s="11"/>
      <c r="V43" s="11"/>
      <c r="W43" s="11"/>
    </row>
    <row r="44" spans="1:23" s="8" customFormat="1" ht="66.75" customHeight="1" thickBot="1" x14ac:dyDescent="0.25">
      <c r="A44" s="21"/>
      <c r="B44" s="19">
        <v>8</v>
      </c>
      <c r="C44" s="18"/>
      <c r="D44" s="94" t="s">
        <v>41</v>
      </c>
      <c r="E44" s="94"/>
      <c r="F44" s="16">
        <v>34</v>
      </c>
      <c r="G44" s="13">
        <f>(G42+G43)*50%</f>
        <v>76219.968110000002</v>
      </c>
      <c r="H44" s="13">
        <v>87343.849667867107</v>
      </c>
      <c r="I44" s="13">
        <v>60454.324470390246</v>
      </c>
      <c r="J44" s="13">
        <v>157573.58063399975</v>
      </c>
      <c r="K44" s="37">
        <v>180.40604030299505</v>
      </c>
      <c r="L44" s="13">
        <f>(L42+L43)*50/100</f>
        <v>96931.060708280726</v>
      </c>
      <c r="M44" s="13">
        <f>(M42+M43)*50/100</f>
        <v>105506.48607736645</v>
      </c>
      <c r="N44" s="12">
        <f>L44/H44*100</f>
        <v>110.97640083059066</v>
      </c>
      <c r="O44" s="12">
        <f>M44/L44*100</f>
        <v>108.84693235215278</v>
      </c>
      <c r="P44" s="11"/>
      <c r="Q44" s="11"/>
      <c r="R44" s="11"/>
      <c r="S44" s="11"/>
      <c r="T44" s="11"/>
      <c r="U44" s="11"/>
      <c r="V44" s="11"/>
      <c r="W44" s="11"/>
    </row>
    <row r="45" spans="1:23" s="8" customFormat="1" ht="13.5" thickBot="1" x14ac:dyDescent="0.25">
      <c r="A45" s="21"/>
      <c r="B45" s="41"/>
      <c r="C45" s="18" t="s">
        <v>14</v>
      </c>
      <c r="D45" s="83" t="s">
        <v>40</v>
      </c>
      <c r="E45" s="83"/>
      <c r="F45" s="16">
        <v>35</v>
      </c>
      <c r="G45" s="13">
        <f>G44</f>
        <v>76219.968110000002</v>
      </c>
      <c r="H45" s="13">
        <v>87343.849667867107</v>
      </c>
      <c r="I45" s="13">
        <v>60454.324470390246</v>
      </c>
      <c r="J45" s="13">
        <v>157573.58063399975</v>
      </c>
      <c r="K45" s="37">
        <v>180.40604030299505</v>
      </c>
      <c r="L45" s="13">
        <f>L44</f>
        <v>96931.060708280726</v>
      </c>
      <c r="M45" s="13">
        <f>M44</f>
        <v>105506.48607736645</v>
      </c>
      <c r="N45" s="12">
        <f>L45/H45*100</f>
        <v>110.97640083059066</v>
      </c>
      <c r="O45" s="12">
        <f>M45/L45*100</f>
        <v>108.84693235215278</v>
      </c>
      <c r="P45" s="11"/>
      <c r="Q45" s="11"/>
      <c r="R45" s="11"/>
      <c r="S45" s="11"/>
      <c r="T45" s="11"/>
      <c r="U45" s="11"/>
      <c r="V45" s="11"/>
      <c r="W45" s="11"/>
    </row>
    <row r="46" spans="1:23" s="8" customFormat="1" ht="13.5" thickBot="1" x14ac:dyDescent="0.25">
      <c r="A46" s="21"/>
      <c r="B46" s="39"/>
      <c r="C46" s="18" t="s">
        <v>12</v>
      </c>
      <c r="D46" s="83" t="s">
        <v>39</v>
      </c>
      <c r="E46" s="83"/>
      <c r="F46" s="16">
        <v>36</v>
      </c>
      <c r="G46" s="13">
        <v>0</v>
      </c>
      <c r="H46" s="13">
        <v>0</v>
      </c>
      <c r="I46" s="13">
        <v>0</v>
      </c>
      <c r="J46" s="13">
        <v>0</v>
      </c>
      <c r="K46" s="37">
        <v>0</v>
      </c>
      <c r="L46" s="13">
        <v>0</v>
      </c>
      <c r="M46" s="13">
        <v>0</v>
      </c>
      <c r="N46" s="12">
        <v>0</v>
      </c>
      <c r="O46" s="12">
        <v>0</v>
      </c>
      <c r="P46" s="11"/>
      <c r="Q46" s="11"/>
      <c r="R46" s="11"/>
      <c r="S46" s="11"/>
      <c r="T46" s="11"/>
      <c r="U46" s="11"/>
      <c r="V46" s="11"/>
      <c r="W46" s="11"/>
    </row>
    <row r="47" spans="1:23" s="8" customFormat="1" ht="13.5" thickBot="1" x14ac:dyDescent="0.25">
      <c r="A47" s="21"/>
      <c r="B47" s="38"/>
      <c r="C47" s="18" t="s">
        <v>30</v>
      </c>
      <c r="D47" s="83" t="s">
        <v>38</v>
      </c>
      <c r="E47" s="83"/>
      <c r="F47" s="16">
        <v>37</v>
      </c>
      <c r="G47" s="13">
        <v>0</v>
      </c>
      <c r="H47" s="13">
        <v>0</v>
      </c>
      <c r="I47" s="13">
        <v>0</v>
      </c>
      <c r="J47" s="13">
        <v>0</v>
      </c>
      <c r="K47" s="37">
        <v>0</v>
      </c>
      <c r="L47" s="13">
        <v>0</v>
      </c>
      <c r="M47" s="13">
        <v>0</v>
      </c>
      <c r="N47" s="12">
        <v>0</v>
      </c>
      <c r="O47" s="12">
        <v>0</v>
      </c>
      <c r="P47" s="11"/>
      <c r="Q47" s="11"/>
      <c r="R47" s="11"/>
      <c r="S47" s="11"/>
      <c r="T47" s="11"/>
      <c r="U47" s="11"/>
      <c r="V47" s="11"/>
      <c r="W47" s="11"/>
    </row>
    <row r="48" spans="1:23" s="8" customFormat="1" ht="42" customHeight="1" thickBot="1" x14ac:dyDescent="0.25">
      <c r="A48" s="20"/>
      <c r="B48" s="19">
        <v>9</v>
      </c>
      <c r="C48" s="18"/>
      <c r="D48" s="94" t="s">
        <v>37</v>
      </c>
      <c r="E48" s="94"/>
      <c r="F48" s="16">
        <v>38</v>
      </c>
      <c r="G48" s="13">
        <f>G42-G44</f>
        <v>66313.582110000003</v>
      </c>
      <c r="H48" s="13">
        <v>75673.965834533781</v>
      </c>
      <c r="I48" s="13">
        <v>60454.324470390246</v>
      </c>
      <c r="J48" s="13">
        <v>7753.4456259999424</v>
      </c>
      <c r="K48" s="37">
        <v>10.245856075461107</v>
      </c>
      <c r="L48" s="13">
        <f>L42-L44</f>
        <v>84595.99349644738</v>
      </c>
      <c r="M48" s="13">
        <f>M42-M44+0.01</f>
        <v>92776.706714754444</v>
      </c>
      <c r="N48" s="12">
        <f>L48/H48*100</f>
        <v>111.79008865667515</v>
      </c>
      <c r="O48" s="12">
        <f>M48/L48*100</f>
        <v>109.67033174999075</v>
      </c>
      <c r="P48" s="11"/>
      <c r="Q48" s="11"/>
      <c r="R48" s="11"/>
      <c r="S48" s="11"/>
      <c r="T48" s="11"/>
      <c r="U48" s="11"/>
      <c r="V48" s="11"/>
      <c r="W48" s="11"/>
    </row>
    <row r="49" spans="1:23" s="8" customFormat="1" ht="20.25" customHeight="1" thickBot="1" x14ac:dyDescent="0.25">
      <c r="A49" s="32" t="s">
        <v>36</v>
      </c>
      <c r="B49" s="19"/>
      <c r="C49" s="18"/>
      <c r="D49" s="83" t="s">
        <v>35</v>
      </c>
      <c r="E49" s="83"/>
      <c r="F49" s="16">
        <v>39</v>
      </c>
      <c r="G49" s="13">
        <v>0</v>
      </c>
      <c r="H49" s="13">
        <v>0</v>
      </c>
      <c r="I49" s="13">
        <v>0</v>
      </c>
      <c r="J49" s="13">
        <v>0</v>
      </c>
      <c r="K49" s="37">
        <v>0</v>
      </c>
      <c r="L49" s="13">
        <v>0</v>
      </c>
      <c r="M49" s="13">
        <v>0</v>
      </c>
      <c r="N49" s="12">
        <v>0</v>
      </c>
      <c r="O49" s="12">
        <v>0</v>
      </c>
      <c r="P49" s="11"/>
      <c r="Q49" s="11"/>
      <c r="R49" s="11"/>
      <c r="S49" s="11"/>
      <c r="T49" s="11"/>
      <c r="U49" s="11"/>
      <c r="V49" s="11"/>
      <c r="W49" s="11"/>
    </row>
    <row r="50" spans="1:23" s="8" customFormat="1" ht="29.25" customHeight="1" thickBot="1" x14ac:dyDescent="0.25">
      <c r="A50" s="32" t="s">
        <v>34</v>
      </c>
      <c r="B50" s="19"/>
      <c r="C50" s="18"/>
      <c r="D50" s="83" t="s">
        <v>33</v>
      </c>
      <c r="E50" s="83"/>
      <c r="F50" s="16">
        <v>40</v>
      </c>
      <c r="G50" s="13">
        <v>0</v>
      </c>
      <c r="H50" s="13">
        <v>0</v>
      </c>
      <c r="I50" s="13">
        <v>0</v>
      </c>
      <c r="J50" s="13">
        <v>0</v>
      </c>
      <c r="K50" s="37">
        <v>0</v>
      </c>
      <c r="L50" s="13">
        <v>0</v>
      </c>
      <c r="M50" s="13">
        <v>0</v>
      </c>
      <c r="N50" s="12">
        <v>0</v>
      </c>
      <c r="O50" s="12">
        <v>0</v>
      </c>
      <c r="P50" s="11"/>
      <c r="Q50" s="11"/>
      <c r="R50" s="11"/>
      <c r="S50" s="11"/>
      <c r="T50" s="11"/>
      <c r="U50" s="11"/>
      <c r="V50" s="11"/>
      <c r="W50" s="11"/>
    </row>
    <row r="51" spans="1:23" s="8" customFormat="1" ht="15.75" customHeight="1" thickBot="1" x14ac:dyDescent="0.25">
      <c r="A51" s="36"/>
      <c r="B51" s="41"/>
      <c r="C51" s="18" t="s">
        <v>14</v>
      </c>
      <c r="D51" s="83" t="s">
        <v>32</v>
      </c>
      <c r="E51" s="83"/>
      <c r="F51" s="16">
        <v>41</v>
      </c>
      <c r="G51" s="13">
        <v>0</v>
      </c>
      <c r="H51" s="13">
        <v>0</v>
      </c>
      <c r="I51" s="13">
        <v>0</v>
      </c>
      <c r="J51" s="13">
        <v>0</v>
      </c>
      <c r="K51" s="37">
        <v>0</v>
      </c>
      <c r="L51" s="13">
        <v>0</v>
      </c>
      <c r="M51" s="13">
        <v>0</v>
      </c>
      <c r="N51" s="12">
        <v>0</v>
      </c>
      <c r="O51" s="12">
        <v>0</v>
      </c>
      <c r="P51" s="11"/>
      <c r="Q51" s="11"/>
      <c r="R51" s="11"/>
      <c r="S51" s="11"/>
      <c r="T51" s="11"/>
      <c r="U51" s="11"/>
      <c r="V51" s="11"/>
      <c r="W51" s="11"/>
    </row>
    <row r="52" spans="1:23" s="8" customFormat="1" ht="15.75" customHeight="1" thickBot="1" x14ac:dyDescent="0.25">
      <c r="A52" s="40"/>
      <c r="B52" s="39"/>
      <c r="C52" s="18" t="s">
        <v>12</v>
      </c>
      <c r="D52" s="83" t="s">
        <v>31</v>
      </c>
      <c r="E52" s="83"/>
      <c r="F52" s="16">
        <v>42</v>
      </c>
      <c r="G52" s="13">
        <v>0</v>
      </c>
      <c r="H52" s="13">
        <v>0</v>
      </c>
      <c r="I52" s="13">
        <v>0</v>
      </c>
      <c r="J52" s="13">
        <v>0</v>
      </c>
      <c r="K52" s="37">
        <v>0</v>
      </c>
      <c r="L52" s="13">
        <v>0</v>
      </c>
      <c r="M52" s="13">
        <v>0</v>
      </c>
      <c r="N52" s="12">
        <v>0</v>
      </c>
      <c r="O52" s="12">
        <v>0</v>
      </c>
      <c r="P52" s="11"/>
      <c r="Q52" s="11"/>
      <c r="R52" s="11"/>
      <c r="S52" s="11"/>
      <c r="T52" s="11"/>
      <c r="U52" s="11"/>
      <c r="V52" s="11"/>
      <c r="W52" s="11"/>
    </row>
    <row r="53" spans="1:23" s="8" customFormat="1" ht="15.75" customHeight="1" thickBot="1" x14ac:dyDescent="0.25">
      <c r="A53" s="40"/>
      <c r="B53" s="39"/>
      <c r="C53" s="18" t="s">
        <v>30</v>
      </c>
      <c r="D53" s="83" t="s">
        <v>29</v>
      </c>
      <c r="E53" s="83"/>
      <c r="F53" s="16">
        <v>43</v>
      </c>
      <c r="G53" s="13">
        <v>0</v>
      </c>
      <c r="H53" s="13">
        <v>0</v>
      </c>
      <c r="I53" s="13">
        <v>0</v>
      </c>
      <c r="J53" s="13">
        <v>0</v>
      </c>
      <c r="K53" s="37">
        <v>0</v>
      </c>
      <c r="L53" s="13">
        <v>0</v>
      </c>
      <c r="M53" s="13">
        <v>0</v>
      </c>
      <c r="N53" s="12">
        <v>0</v>
      </c>
      <c r="O53" s="12">
        <v>0</v>
      </c>
      <c r="P53" s="11"/>
      <c r="Q53" s="11"/>
      <c r="R53" s="11"/>
      <c r="S53" s="11"/>
      <c r="T53" s="11"/>
      <c r="U53" s="11"/>
      <c r="V53" s="11"/>
      <c r="W53" s="11"/>
    </row>
    <row r="54" spans="1:23" s="8" customFormat="1" ht="15.75" customHeight="1" thickBot="1" x14ac:dyDescent="0.25">
      <c r="A54" s="40"/>
      <c r="B54" s="39"/>
      <c r="C54" s="18" t="s">
        <v>28</v>
      </c>
      <c r="D54" s="83" t="s">
        <v>27</v>
      </c>
      <c r="E54" s="83"/>
      <c r="F54" s="16">
        <v>44</v>
      </c>
      <c r="G54" s="13">
        <v>0</v>
      </c>
      <c r="H54" s="13">
        <v>0</v>
      </c>
      <c r="I54" s="13">
        <v>0</v>
      </c>
      <c r="J54" s="13">
        <v>0</v>
      </c>
      <c r="K54" s="37">
        <v>0</v>
      </c>
      <c r="L54" s="13">
        <v>0</v>
      </c>
      <c r="M54" s="13">
        <v>0</v>
      </c>
      <c r="N54" s="12">
        <v>0</v>
      </c>
      <c r="O54" s="12">
        <v>0</v>
      </c>
      <c r="P54" s="11"/>
      <c r="Q54" s="11"/>
      <c r="R54" s="11"/>
      <c r="S54" s="11"/>
      <c r="T54" s="11"/>
      <c r="U54" s="11"/>
      <c r="V54" s="11"/>
      <c r="W54" s="11"/>
    </row>
    <row r="55" spans="1:23" s="8" customFormat="1" ht="15.75" customHeight="1" thickBot="1" x14ac:dyDescent="0.25">
      <c r="A55" s="35"/>
      <c r="B55" s="38"/>
      <c r="C55" s="18" t="s">
        <v>26</v>
      </c>
      <c r="D55" s="83" t="s">
        <v>25</v>
      </c>
      <c r="E55" s="83"/>
      <c r="F55" s="16">
        <v>45</v>
      </c>
      <c r="G55" s="13">
        <v>0</v>
      </c>
      <c r="H55" s="13">
        <v>0</v>
      </c>
      <c r="I55" s="13">
        <v>0</v>
      </c>
      <c r="J55" s="13">
        <v>0</v>
      </c>
      <c r="K55" s="37">
        <v>0</v>
      </c>
      <c r="L55" s="13">
        <v>0</v>
      </c>
      <c r="M55" s="13">
        <v>0</v>
      </c>
      <c r="N55" s="12">
        <v>0</v>
      </c>
      <c r="O55" s="12">
        <v>0</v>
      </c>
      <c r="P55" s="11"/>
      <c r="Q55" s="11"/>
      <c r="R55" s="11"/>
      <c r="S55" s="11"/>
      <c r="T55" s="11"/>
      <c r="U55" s="11"/>
      <c r="V55" s="11"/>
      <c r="W55" s="11"/>
    </row>
    <row r="56" spans="1:23" s="8" customFormat="1" ht="18.75" customHeight="1" thickBot="1" x14ac:dyDescent="0.25">
      <c r="A56" s="32" t="s">
        <v>24</v>
      </c>
      <c r="B56" s="19"/>
      <c r="C56" s="18"/>
      <c r="D56" s="83" t="s">
        <v>23</v>
      </c>
      <c r="E56" s="83"/>
      <c r="F56" s="16">
        <v>46</v>
      </c>
      <c r="G56" s="13">
        <v>49867.59</v>
      </c>
      <c r="H56" s="13">
        <v>86017.64</v>
      </c>
      <c r="I56" s="13">
        <v>92851.342244533778</v>
      </c>
      <c r="J56" s="15">
        <v>24475.244730000002</v>
      </c>
      <c r="K56" s="14">
        <v>28.45375056790677</v>
      </c>
      <c r="L56" s="13">
        <f>'[1]Sursa Investitii'!I8</f>
        <v>92851.342244533778</v>
      </c>
      <c r="M56" s="15">
        <f>'[1]Sursa Investitii'!J8</f>
        <v>100259.36530788738</v>
      </c>
      <c r="N56" s="12">
        <f>L56/H56*100</f>
        <v>107.9445358469888</v>
      </c>
      <c r="O56" s="12">
        <f>M56/L56*100</f>
        <v>107.978369385166</v>
      </c>
      <c r="P56" s="11"/>
      <c r="Q56" s="11"/>
      <c r="R56" s="11"/>
      <c r="S56" s="11"/>
      <c r="T56" s="11"/>
      <c r="U56" s="11"/>
      <c r="V56" s="11"/>
      <c r="W56" s="11"/>
    </row>
    <row r="57" spans="1:23" s="8" customFormat="1" ht="15.75" customHeight="1" thickBot="1" x14ac:dyDescent="0.25">
      <c r="A57" s="36"/>
      <c r="B57" s="19">
        <v>1</v>
      </c>
      <c r="C57" s="18"/>
      <c r="D57" s="83" t="s">
        <v>22</v>
      </c>
      <c r="E57" s="83"/>
      <c r="F57" s="16">
        <v>47</v>
      </c>
      <c r="G57" s="13">
        <v>0</v>
      </c>
      <c r="H57" s="13">
        <v>0</v>
      </c>
      <c r="I57" s="13">
        <v>0</v>
      </c>
      <c r="J57" s="13">
        <v>0</v>
      </c>
      <c r="K57" s="14">
        <v>0</v>
      </c>
      <c r="L57" s="13">
        <v>0</v>
      </c>
      <c r="M57" s="13">
        <v>0</v>
      </c>
      <c r="N57" s="12">
        <v>0</v>
      </c>
      <c r="O57" s="12">
        <v>0</v>
      </c>
      <c r="P57" s="11"/>
      <c r="Q57" s="11"/>
      <c r="R57" s="11"/>
      <c r="S57" s="11"/>
      <c r="T57" s="11"/>
      <c r="U57" s="11"/>
      <c r="V57" s="11"/>
      <c r="W57" s="11"/>
    </row>
    <row r="58" spans="1:23" s="8" customFormat="1" ht="26.25" thickBot="1" x14ac:dyDescent="0.25">
      <c r="A58" s="35"/>
      <c r="B58" s="19"/>
      <c r="C58" s="18"/>
      <c r="D58" s="17"/>
      <c r="E58" s="17" t="s">
        <v>21</v>
      </c>
      <c r="F58" s="16">
        <v>48</v>
      </c>
      <c r="G58" s="13">
        <v>0</v>
      </c>
      <c r="H58" s="13">
        <v>0</v>
      </c>
      <c r="I58" s="13">
        <v>0</v>
      </c>
      <c r="J58" s="13">
        <v>0</v>
      </c>
      <c r="K58" s="14">
        <v>0</v>
      </c>
      <c r="L58" s="13">
        <v>0</v>
      </c>
      <c r="M58" s="13">
        <v>0</v>
      </c>
      <c r="N58" s="12">
        <v>0</v>
      </c>
      <c r="O58" s="12">
        <v>0</v>
      </c>
      <c r="P58" s="11"/>
      <c r="Q58" s="11"/>
      <c r="R58" s="11"/>
      <c r="S58" s="11"/>
      <c r="T58" s="11"/>
      <c r="U58" s="11"/>
      <c r="V58" s="11"/>
      <c r="W58" s="11"/>
    </row>
    <row r="59" spans="1:23" s="8" customFormat="1" ht="15.75" customHeight="1" thickBot="1" x14ac:dyDescent="0.25">
      <c r="A59" s="32" t="s">
        <v>20</v>
      </c>
      <c r="B59" s="19"/>
      <c r="C59" s="18"/>
      <c r="D59" s="83" t="s">
        <v>19</v>
      </c>
      <c r="E59" s="83"/>
      <c r="F59" s="16">
        <v>49</v>
      </c>
      <c r="G59" s="34">
        <v>11153.91</v>
      </c>
      <c r="H59" s="15">
        <v>48825.45</v>
      </c>
      <c r="I59" s="15">
        <v>5449.18</v>
      </c>
      <c r="J59" s="15">
        <v>11275.69</v>
      </c>
      <c r="K59" s="14">
        <v>23.093878295028517</v>
      </c>
      <c r="L59" s="15">
        <f>'[1]Sursa Investitii'!I18</f>
        <v>5449.18</v>
      </c>
      <c r="M59" s="15">
        <f>'[1]Sursa Investitii'!J18</f>
        <v>1350</v>
      </c>
      <c r="N59" s="33">
        <f>L59/H59*100</f>
        <v>11.160532058588299</v>
      </c>
      <c r="O59" s="33">
        <f>M59/L59*100</f>
        <v>24.774369721682891</v>
      </c>
      <c r="P59" s="11"/>
      <c r="Q59" s="11"/>
      <c r="R59" s="11"/>
      <c r="S59" s="11"/>
      <c r="T59" s="11"/>
      <c r="U59" s="11"/>
      <c r="V59" s="11"/>
      <c r="W59" s="11"/>
    </row>
    <row r="60" spans="1:23" s="8" customFormat="1" ht="18" customHeight="1" thickBot="1" x14ac:dyDescent="0.25">
      <c r="A60" s="32" t="s">
        <v>5</v>
      </c>
      <c r="B60" s="31"/>
      <c r="C60" s="18"/>
      <c r="D60" s="96" t="s">
        <v>18</v>
      </c>
      <c r="E60" s="97"/>
      <c r="F60" s="16"/>
      <c r="G60" s="13"/>
      <c r="H60" s="13"/>
      <c r="I60" s="13"/>
      <c r="J60" s="13"/>
      <c r="K60" s="27"/>
      <c r="L60" s="13"/>
      <c r="M60" s="13"/>
      <c r="N60" s="12"/>
      <c r="O60" s="12"/>
      <c r="P60" s="11"/>
      <c r="Q60" s="11"/>
      <c r="R60" s="11"/>
      <c r="S60" s="11"/>
      <c r="T60" s="11"/>
      <c r="U60" s="11"/>
      <c r="V60" s="11"/>
      <c r="W60" s="11"/>
    </row>
    <row r="61" spans="1:23" s="8" customFormat="1" ht="18.75" customHeight="1" thickBot="1" x14ac:dyDescent="0.25">
      <c r="A61" s="30"/>
      <c r="B61" s="19">
        <v>1</v>
      </c>
      <c r="C61" s="18"/>
      <c r="D61" s="83" t="s">
        <v>17</v>
      </c>
      <c r="E61" s="83"/>
      <c r="F61" s="16">
        <v>50</v>
      </c>
      <c r="G61" s="29">
        <f>'[1]BVC 2023 Anexa 2'!K178</f>
        <v>2499</v>
      </c>
      <c r="H61" s="29">
        <v>2566</v>
      </c>
      <c r="I61" s="29">
        <v>2561</v>
      </c>
      <c r="J61" s="29">
        <v>2479</v>
      </c>
      <c r="K61" s="14">
        <v>96.609508963367105</v>
      </c>
      <c r="L61" s="29">
        <v>2600</v>
      </c>
      <c r="M61" s="29">
        <v>2650</v>
      </c>
      <c r="N61" s="12">
        <f t="shared" ref="N61:N66" si="4">L61/H61*100</f>
        <v>101.32501948558068</v>
      </c>
      <c r="O61" s="12">
        <f t="shared" ref="O61:O66" si="5">M61/L61*100</f>
        <v>101.92307692307692</v>
      </c>
      <c r="P61" s="11"/>
      <c r="Q61" s="11"/>
      <c r="R61" s="11"/>
      <c r="S61" s="11"/>
      <c r="T61" s="11"/>
      <c r="U61" s="11"/>
      <c r="V61" s="11"/>
      <c r="W61" s="11"/>
    </row>
    <row r="62" spans="1:23" s="8" customFormat="1" ht="15.75" customHeight="1" thickBot="1" x14ac:dyDescent="0.25">
      <c r="A62" s="21"/>
      <c r="B62" s="19">
        <v>2</v>
      </c>
      <c r="C62" s="18"/>
      <c r="D62" s="83" t="s">
        <v>16</v>
      </c>
      <c r="E62" s="83"/>
      <c r="F62" s="16">
        <v>51</v>
      </c>
      <c r="G62" s="29">
        <f>'[1]BVC 2023 Anexa 2'!K179</f>
        <v>2398</v>
      </c>
      <c r="H62" s="29">
        <v>2439</v>
      </c>
      <c r="I62" s="29">
        <v>2430.1111111111113</v>
      </c>
      <c r="J62" s="29">
        <v>2391</v>
      </c>
      <c r="K62" s="14">
        <v>98.031980319803196</v>
      </c>
      <c r="L62" s="29">
        <v>2490</v>
      </c>
      <c r="M62" s="29">
        <v>2539</v>
      </c>
      <c r="N62" s="12">
        <f t="shared" si="4"/>
        <v>102.0910209102091</v>
      </c>
      <c r="O62" s="12">
        <f t="shared" si="5"/>
        <v>101.96787148594377</v>
      </c>
      <c r="P62" s="11"/>
      <c r="Q62" s="11"/>
      <c r="R62" s="11"/>
      <c r="S62" s="11"/>
      <c r="T62" s="11"/>
      <c r="U62" s="11"/>
      <c r="V62" s="11"/>
      <c r="W62" s="11"/>
    </row>
    <row r="63" spans="1:23" s="8" customFormat="1" ht="15.75" hidden="1" customHeight="1" x14ac:dyDescent="0.2">
      <c r="A63" s="21"/>
      <c r="B63" s="19">
        <v>3</v>
      </c>
      <c r="C63" s="18"/>
      <c r="D63" s="83" t="s">
        <v>15</v>
      </c>
      <c r="E63" s="83"/>
      <c r="F63" s="16">
        <v>45</v>
      </c>
      <c r="G63" s="13" t="e">
        <f>G64+G65</f>
        <v>#REF!</v>
      </c>
      <c r="H63" s="13" t="e">
        <v>#REF!</v>
      </c>
      <c r="I63" s="13" t="e">
        <v>#REF!</v>
      </c>
      <c r="J63" s="13" t="e">
        <v>#REF!</v>
      </c>
      <c r="K63" s="27" t="e">
        <v>#REF!</v>
      </c>
      <c r="L63" s="13"/>
      <c r="M63" s="13"/>
      <c r="N63" s="12" t="e">
        <f t="shared" si="4"/>
        <v>#REF!</v>
      </c>
      <c r="O63" s="12" t="e">
        <f t="shared" si="5"/>
        <v>#DIV/0!</v>
      </c>
      <c r="P63" s="11"/>
      <c r="Q63" s="11"/>
      <c r="R63" s="11"/>
      <c r="S63" s="11"/>
      <c r="T63" s="11"/>
      <c r="U63" s="11"/>
      <c r="V63" s="11"/>
      <c r="W63" s="11"/>
    </row>
    <row r="64" spans="1:23" s="8" customFormat="1" ht="15.75" hidden="1" customHeight="1" x14ac:dyDescent="0.2">
      <c r="A64" s="21"/>
      <c r="B64" s="19"/>
      <c r="C64" s="18" t="s">
        <v>14</v>
      </c>
      <c r="D64" s="98" t="s">
        <v>13</v>
      </c>
      <c r="E64" s="99"/>
      <c r="F64" s="16">
        <v>46</v>
      </c>
      <c r="G64" s="13" t="e">
        <f>#REF!</f>
        <v>#REF!</v>
      </c>
      <c r="H64" s="13" t="e">
        <v>#REF!</v>
      </c>
      <c r="I64" s="13" t="e">
        <v>#REF!</v>
      </c>
      <c r="J64" s="13" t="e">
        <v>#REF!</v>
      </c>
      <c r="K64" s="27" t="e">
        <v>#REF!</v>
      </c>
      <c r="L64" s="13"/>
      <c r="M64" s="13"/>
      <c r="N64" s="12" t="e">
        <f t="shared" si="4"/>
        <v>#REF!</v>
      </c>
      <c r="O64" s="12" t="e">
        <f t="shared" si="5"/>
        <v>#DIV/0!</v>
      </c>
      <c r="P64" s="11"/>
      <c r="Q64" s="11"/>
      <c r="R64" s="11"/>
      <c r="S64" s="11"/>
      <c r="T64" s="11"/>
      <c r="U64" s="11"/>
      <c r="V64" s="11"/>
      <c r="W64" s="11"/>
    </row>
    <row r="65" spans="1:23" s="8" customFormat="1" ht="15.75" hidden="1" customHeight="1" x14ac:dyDescent="0.2">
      <c r="A65" s="21"/>
      <c r="B65" s="19"/>
      <c r="C65" s="18" t="s">
        <v>12</v>
      </c>
      <c r="D65" s="95" t="s">
        <v>11</v>
      </c>
      <c r="E65" s="95"/>
      <c r="F65" s="16">
        <v>47</v>
      </c>
      <c r="G65" s="13" t="e">
        <f>#REF!</f>
        <v>#REF!</v>
      </c>
      <c r="H65" s="13" t="e">
        <v>#REF!</v>
      </c>
      <c r="I65" s="13" t="e">
        <v>#REF!</v>
      </c>
      <c r="J65" s="13" t="e">
        <v>#REF!</v>
      </c>
      <c r="K65" s="27" t="e">
        <v>#REF!</v>
      </c>
      <c r="L65" s="13"/>
      <c r="M65" s="13"/>
      <c r="N65" s="12" t="e">
        <f t="shared" si="4"/>
        <v>#REF!</v>
      </c>
      <c r="O65" s="12" t="e">
        <f t="shared" si="5"/>
        <v>#DIV/0!</v>
      </c>
      <c r="P65" s="11"/>
      <c r="Q65" s="11"/>
      <c r="R65" s="11"/>
      <c r="S65" s="11"/>
      <c r="T65" s="11"/>
      <c r="U65" s="11"/>
      <c r="V65" s="11"/>
      <c r="W65" s="11"/>
    </row>
    <row r="66" spans="1:23" s="8" customFormat="1" ht="29.25" customHeight="1" thickBot="1" x14ac:dyDescent="0.25">
      <c r="A66" s="21"/>
      <c r="B66" s="19">
        <v>3</v>
      </c>
      <c r="C66" s="18"/>
      <c r="D66" s="83" t="s">
        <v>10</v>
      </c>
      <c r="E66" s="83"/>
      <c r="F66" s="16">
        <v>52</v>
      </c>
      <c r="G66" s="26">
        <f>'[1]BVC 2023 Anexa 2'!K181</f>
        <v>6065.714853350014</v>
      </c>
      <c r="H66" s="26">
        <v>7207.522747710811</v>
      </c>
      <c r="I66" s="26" t="s">
        <v>111</v>
      </c>
      <c r="J66" s="26">
        <v>7013.7036107625809</v>
      </c>
      <c r="K66" s="14">
        <v>97.310877207986763</v>
      </c>
      <c r="L66" s="26">
        <f>('[1]BVC 2023 Anexa 2'!Y103-'[1]BVC 2023 Anexa 2'!Y109-'[1]BVC 2023 Anexa 2'!Y114)/'BVC 2023 Anexa 1'!L62/12*1000</f>
        <v>7462.3130187235602</v>
      </c>
      <c r="M66" s="26">
        <f>('[1]BVC 2023 Anexa 2'!Z103-'[1]BVC 2023 Anexa 2'!Z109-'[1]BVC 2023 Anexa 2'!Z114)/'BVC 2023 Anexa 1'!M62/12*1000</f>
        <v>7552.4838589813144</v>
      </c>
      <c r="N66" s="12">
        <f t="shared" si="4"/>
        <v>103.53506024096384</v>
      </c>
      <c r="O66" s="12">
        <f t="shared" si="5"/>
        <v>101.20834974399369</v>
      </c>
      <c r="P66" s="11"/>
      <c r="Q66" s="11"/>
      <c r="R66" s="11"/>
      <c r="S66" s="11"/>
      <c r="T66" s="11"/>
      <c r="U66" s="11"/>
      <c r="V66" s="11"/>
      <c r="W66" s="11"/>
    </row>
    <row r="67" spans="1:23" s="8" customFormat="1" ht="40.5" customHeight="1" thickBot="1" x14ac:dyDescent="0.25">
      <c r="A67" s="21"/>
      <c r="B67" s="19">
        <v>4</v>
      </c>
      <c r="C67" s="18"/>
      <c r="D67" s="83" t="s">
        <v>9</v>
      </c>
      <c r="E67" s="83"/>
      <c r="F67" s="16">
        <v>53</v>
      </c>
      <c r="G67" s="26">
        <f>'[1]BVC 2023 Anexa 2'!K182</f>
        <v>6065.714853350014</v>
      </c>
      <c r="H67" s="26">
        <v>6588.4842073254076</v>
      </c>
      <c r="I67" s="26" t="s">
        <v>111</v>
      </c>
      <c r="J67" s="26">
        <v>6383.503495747942</v>
      </c>
      <c r="K67" s="14">
        <v>96.888803173428613</v>
      </c>
      <c r="L67" s="23" t="s">
        <v>5</v>
      </c>
      <c r="M67" s="23" t="s">
        <v>5</v>
      </c>
      <c r="N67" s="23" t="s">
        <v>5</v>
      </c>
      <c r="O67" s="22" t="s">
        <v>5</v>
      </c>
      <c r="P67" s="11"/>
      <c r="Q67" s="11"/>
      <c r="R67" s="11"/>
      <c r="S67" s="11"/>
      <c r="T67" s="11"/>
      <c r="U67" s="11"/>
      <c r="V67" s="11"/>
      <c r="W67" s="11"/>
    </row>
    <row r="68" spans="1:23" s="8" customFormat="1" ht="27.75" customHeight="1" thickBot="1" x14ac:dyDescent="0.25">
      <c r="A68" s="21"/>
      <c r="B68" s="19">
        <v>5</v>
      </c>
      <c r="C68" s="18"/>
      <c r="D68" s="83" t="s">
        <v>8</v>
      </c>
      <c r="E68" s="83"/>
      <c r="F68" s="16">
        <v>54</v>
      </c>
      <c r="G68" s="25">
        <f>'[1]BVC 2023 Anexa 2'!K183</f>
        <v>500.78392720600505</v>
      </c>
      <c r="H68" s="25">
        <v>568.8929879212792</v>
      </c>
      <c r="I68" s="25" t="s">
        <v>111</v>
      </c>
      <c r="J68" s="25">
        <v>519.12645270598068</v>
      </c>
      <c r="K68" s="14">
        <v>91.252039263633009</v>
      </c>
      <c r="L68" s="25">
        <f>L12/L62</f>
        <v>593.60383587139756</v>
      </c>
      <c r="M68" s="25">
        <f>M12/M62</f>
        <v>616.64749751408146</v>
      </c>
      <c r="N68" s="12">
        <f>L68/H68*100</f>
        <v>104.34367244363676</v>
      </c>
      <c r="O68" s="12">
        <f>M68/L68*100</f>
        <v>103.88199338517687</v>
      </c>
      <c r="P68" s="11"/>
      <c r="Q68" s="11"/>
      <c r="R68" s="11"/>
      <c r="S68" s="11"/>
      <c r="T68" s="11"/>
      <c r="U68" s="11"/>
      <c r="V68" s="11"/>
      <c r="W68" s="11"/>
    </row>
    <row r="69" spans="1:23" s="8" customFormat="1" ht="39.75" customHeight="1" thickBot="1" x14ac:dyDescent="0.25">
      <c r="A69" s="21"/>
      <c r="B69" s="19">
        <v>6</v>
      </c>
      <c r="C69" s="18"/>
      <c r="D69" s="83" t="s">
        <v>7</v>
      </c>
      <c r="E69" s="83"/>
      <c r="F69" s="16">
        <v>55</v>
      </c>
      <c r="G69" s="25">
        <f>'[1]BVC 2023 Anexa 2'!K184</f>
        <v>497.02323496246885</v>
      </c>
      <c r="H69" s="25">
        <v>568.8929879212792</v>
      </c>
      <c r="I69" s="25" t="s">
        <v>111</v>
      </c>
      <c r="J69" s="25">
        <v>519.12645270598068</v>
      </c>
      <c r="K69" s="14">
        <v>91.252039263633009</v>
      </c>
      <c r="L69" s="23" t="s">
        <v>5</v>
      </c>
      <c r="M69" s="23" t="s">
        <v>5</v>
      </c>
      <c r="N69" s="23" t="s">
        <v>5</v>
      </c>
      <c r="O69" s="22" t="s">
        <v>5</v>
      </c>
      <c r="P69" s="11"/>
      <c r="Q69" s="11"/>
      <c r="R69" s="11"/>
      <c r="S69" s="11"/>
      <c r="T69" s="11"/>
      <c r="U69" s="11"/>
      <c r="V69" s="11"/>
      <c r="W69" s="11"/>
    </row>
    <row r="70" spans="1:23" s="8" customFormat="1" ht="29.25" customHeight="1" thickBot="1" x14ac:dyDescent="0.25">
      <c r="A70" s="21"/>
      <c r="B70" s="19">
        <v>7</v>
      </c>
      <c r="C70" s="18"/>
      <c r="D70" s="83" t="s">
        <v>6</v>
      </c>
      <c r="E70" s="83"/>
      <c r="F70" s="16">
        <v>56</v>
      </c>
      <c r="G70" s="23" t="s">
        <v>5</v>
      </c>
      <c r="H70" s="23" t="s">
        <v>5</v>
      </c>
      <c r="I70" s="23" t="s">
        <v>5</v>
      </c>
      <c r="J70" s="23" t="s">
        <v>5</v>
      </c>
      <c r="K70" s="24" t="s">
        <v>5</v>
      </c>
      <c r="L70" s="23" t="s">
        <v>5</v>
      </c>
      <c r="M70" s="23" t="s">
        <v>5</v>
      </c>
      <c r="N70" s="23" t="s">
        <v>5</v>
      </c>
      <c r="O70" s="22" t="s">
        <v>5</v>
      </c>
      <c r="P70" s="11"/>
      <c r="Q70" s="11"/>
      <c r="R70" s="11"/>
      <c r="S70" s="11"/>
      <c r="T70" s="11"/>
      <c r="U70" s="11"/>
      <c r="V70" s="11"/>
      <c r="W70" s="11"/>
    </row>
    <row r="71" spans="1:23" s="8" customFormat="1" ht="27.75" customHeight="1" thickBot="1" x14ac:dyDescent="0.25">
      <c r="A71" s="21"/>
      <c r="B71" s="19">
        <v>8</v>
      </c>
      <c r="C71" s="18"/>
      <c r="D71" s="83" t="s">
        <v>4</v>
      </c>
      <c r="E71" s="83"/>
      <c r="F71" s="16">
        <v>57</v>
      </c>
      <c r="G71" s="13">
        <f>G16/G11*1000</f>
        <v>863.35349958125937</v>
      </c>
      <c r="H71" s="13">
        <v>863.21118252522149</v>
      </c>
      <c r="I71" s="13">
        <v>863.04755947284536</v>
      </c>
      <c r="J71" s="13">
        <v>847.62225591691458</v>
      </c>
      <c r="K71" s="14">
        <v>98.194077309945953</v>
      </c>
      <c r="L71" s="13">
        <f>L16/L11*1000</f>
        <v>855.45618423438532</v>
      </c>
      <c r="M71" s="13">
        <f>M16/M11*1000</f>
        <v>850.85223265121192</v>
      </c>
      <c r="N71" s="12">
        <f>L71/H71*100</f>
        <v>99.101610538900815</v>
      </c>
      <c r="O71" s="12">
        <f>M71/L71*100</f>
        <v>99.461813279508419</v>
      </c>
      <c r="P71" s="11"/>
      <c r="Q71" s="11"/>
      <c r="R71" s="11"/>
      <c r="S71" s="11"/>
      <c r="T71" s="11"/>
      <c r="U71" s="11"/>
      <c r="V71" s="11"/>
      <c r="W71" s="11"/>
    </row>
    <row r="72" spans="1:23" s="8" customFormat="1" ht="15.75" customHeight="1" thickBot="1" x14ac:dyDescent="0.25">
      <c r="A72" s="21"/>
      <c r="B72" s="19">
        <v>9</v>
      </c>
      <c r="C72" s="18"/>
      <c r="D72" s="83" t="s">
        <v>3</v>
      </c>
      <c r="E72" s="83"/>
      <c r="F72" s="16">
        <v>58</v>
      </c>
      <c r="G72" s="13">
        <v>0</v>
      </c>
      <c r="H72" s="13">
        <v>0</v>
      </c>
      <c r="I72" s="13">
        <v>0</v>
      </c>
      <c r="J72" s="13">
        <v>0</v>
      </c>
      <c r="K72" s="14">
        <v>0</v>
      </c>
      <c r="L72" s="13">
        <v>0</v>
      </c>
      <c r="M72" s="13">
        <v>0</v>
      </c>
      <c r="N72" s="12">
        <v>0</v>
      </c>
      <c r="O72" s="12">
        <v>0</v>
      </c>
      <c r="P72" s="11"/>
      <c r="Q72" s="11"/>
      <c r="R72" s="11"/>
      <c r="S72" s="11"/>
      <c r="T72" s="11"/>
      <c r="U72" s="11"/>
      <c r="V72" s="11"/>
      <c r="W72" s="11"/>
    </row>
    <row r="73" spans="1:23" s="8" customFormat="1" ht="15.75" customHeight="1" thickBot="1" x14ac:dyDescent="0.25">
      <c r="A73" s="20"/>
      <c r="B73" s="19">
        <v>10</v>
      </c>
      <c r="C73" s="18"/>
      <c r="D73" s="83" t="s">
        <v>2</v>
      </c>
      <c r="E73" s="83"/>
      <c r="F73" s="16">
        <v>59</v>
      </c>
      <c r="G73" s="15">
        <f>'[1]BVC 2023 Anexa 2'!K192</f>
        <v>2390.94</v>
      </c>
      <c r="H73" s="15">
        <v>2390.94</v>
      </c>
      <c r="I73" s="15">
        <v>2390.94</v>
      </c>
      <c r="J73" s="15">
        <v>2243.7199999999998</v>
      </c>
      <c r="K73" s="14">
        <v>93.842589107213044</v>
      </c>
      <c r="L73" s="13">
        <f>H73</f>
        <v>2390.94</v>
      </c>
      <c r="M73" s="13">
        <f>L73</f>
        <v>2390.94</v>
      </c>
      <c r="N73" s="12">
        <f>L73/H73*100</f>
        <v>100</v>
      </c>
      <c r="O73" s="12">
        <f>M73/L73*100</f>
        <v>100</v>
      </c>
      <c r="P73" s="11"/>
      <c r="Q73" s="11"/>
      <c r="R73" s="11"/>
      <c r="S73" s="11"/>
      <c r="T73" s="11"/>
      <c r="U73" s="11"/>
      <c r="V73" s="11"/>
      <c r="W73" s="11"/>
    </row>
    <row r="74" spans="1:23" s="8" customFormat="1" ht="15.75" customHeight="1" x14ac:dyDescent="0.2">
      <c r="A74" s="9"/>
      <c r="B74" s="10"/>
      <c r="C74" s="9"/>
      <c r="D74" s="81" t="s">
        <v>1</v>
      </c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</row>
    <row r="75" spans="1:23" s="8" customFormat="1" ht="15" customHeight="1" x14ac:dyDescent="0.2">
      <c r="A75" s="9"/>
      <c r="B75" s="10"/>
      <c r="C75" s="9"/>
      <c r="D75" s="82" t="s">
        <v>0</v>
      </c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</row>
  </sheetData>
  <mergeCells count="74">
    <mergeCell ref="D68:E68"/>
    <mergeCell ref="D69:E69"/>
    <mergeCell ref="D57:E57"/>
    <mergeCell ref="D61:E61"/>
    <mergeCell ref="D73:E73"/>
    <mergeCell ref="D66:E66"/>
    <mergeCell ref="D70:E70"/>
    <mergeCell ref="D59:E59"/>
    <mergeCell ref="D60:E60"/>
    <mergeCell ref="D62:E62"/>
    <mergeCell ref="D63:E63"/>
    <mergeCell ref="D71:E71"/>
    <mergeCell ref="D72:E72"/>
    <mergeCell ref="D64:E64"/>
    <mergeCell ref="D56:E56"/>
    <mergeCell ref="D54:E54"/>
    <mergeCell ref="D55:E55"/>
    <mergeCell ref="D65:E65"/>
    <mergeCell ref="D67:E67"/>
    <mergeCell ref="D51:E51"/>
    <mergeCell ref="D52:E52"/>
    <mergeCell ref="D53:E53"/>
    <mergeCell ref="D46:E46"/>
    <mergeCell ref="D50:E50"/>
    <mergeCell ref="D48:E48"/>
    <mergeCell ref="D49:E49"/>
    <mergeCell ref="D44:E44"/>
    <mergeCell ref="D45:E45"/>
    <mergeCell ref="D47:E47"/>
    <mergeCell ref="D36:E36"/>
    <mergeCell ref="D37:E37"/>
    <mergeCell ref="D38:E38"/>
    <mergeCell ref="D39:E39"/>
    <mergeCell ref="D43:E43"/>
    <mergeCell ref="A12:A15"/>
    <mergeCell ref="D12:E12"/>
    <mergeCell ref="D15:E15"/>
    <mergeCell ref="A17:A29"/>
    <mergeCell ref="D17:E17"/>
    <mergeCell ref="B10:C10"/>
    <mergeCell ref="D10:E10"/>
    <mergeCell ref="D29:E29"/>
    <mergeCell ref="D19:E19"/>
    <mergeCell ref="D20:E20"/>
    <mergeCell ref="C22:C27"/>
    <mergeCell ref="B18:B28"/>
    <mergeCell ref="D28:E28"/>
    <mergeCell ref="D11:E11"/>
    <mergeCell ref="D74:O74"/>
    <mergeCell ref="D75:O75"/>
    <mergeCell ref="D16:E16"/>
    <mergeCell ref="K8:K9"/>
    <mergeCell ref="L8:L9"/>
    <mergeCell ref="D18:E18"/>
    <mergeCell ref="D31:E31"/>
    <mergeCell ref="D32:E32"/>
    <mergeCell ref="D30:E30"/>
    <mergeCell ref="H8:H9"/>
    <mergeCell ref="D40:E40"/>
    <mergeCell ref="D33:E33"/>
    <mergeCell ref="D34:E34"/>
    <mergeCell ref="D35:E35"/>
    <mergeCell ref="D41:E41"/>
    <mergeCell ref="D42:E42"/>
    <mergeCell ref="A5:O5"/>
    <mergeCell ref="A6:O6"/>
    <mergeCell ref="A8:C9"/>
    <mergeCell ref="D8:E9"/>
    <mergeCell ref="F8:F9"/>
    <mergeCell ref="M8:M9"/>
    <mergeCell ref="N8:O8"/>
    <mergeCell ref="G8:G9"/>
    <mergeCell ref="I8:I9"/>
    <mergeCell ref="J8:J9"/>
  </mergeCells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2023 Anexa 1</vt:lpstr>
      <vt:lpstr>'BVC 2023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2024-05-20T10:54:10Z</dcterms:created>
  <dcterms:modified xsi:type="dcterms:W3CDTF">2024-05-20T11:04:50Z</dcterms:modified>
</cp:coreProperties>
</file>