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uget\EXECUTII BVC 2026\03 martie 2026\"/>
    </mc:Choice>
  </mc:AlternateContent>
  <xr:revisionPtr revIDLastSave="0" documentId="8_{7CDD0183-2927-4841-842B-855BBF2F3A39}" xr6:coauthVersionLast="47" xr6:coauthVersionMax="47" xr10:uidLastSave="{00000000-0000-0000-0000-000000000000}"/>
  <bookViews>
    <workbookView xWindow="-120" yWindow="-120" windowWidth="29040" windowHeight="15720" xr2:uid="{4C712E76-A2D7-4C33-9037-52F2CDFA9B0C}"/>
  </bookViews>
  <sheets>
    <sheet name="BVC 2025 Anexa 1" sheetId="1" r:id="rId1"/>
  </sheets>
  <externalReferences>
    <externalReference r:id="rId2"/>
  </externalReferences>
  <definedNames>
    <definedName name="_xlnm.Print_Area" localSheetId="0">'BVC 2025 Anexa 1'!$A$1:$R$86</definedName>
    <definedName name="_xlnm.Print_Titles" localSheetId="0">'BVC 2025 Anexa 1'!$9:$11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4" i="1" l="1"/>
  <c r="H74" i="1"/>
  <c r="O74" i="1" s="1"/>
  <c r="G74" i="1"/>
  <c r="K70" i="1"/>
  <c r="H70" i="1"/>
  <c r="N70" i="1" s="1"/>
  <c r="G70" i="1"/>
  <c r="N69" i="1"/>
  <c r="K69" i="1"/>
  <c r="H69" i="1"/>
  <c r="G69" i="1"/>
  <c r="K68" i="1"/>
  <c r="H68" i="1"/>
  <c r="N68" i="1" s="1"/>
  <c r="G68" i="1"/>
  <c r="Q67" i="1"/>
  <c r="P67" i="1"/>
  <c r="R67" i="1" s="1"/>
  <c r="O67" i="1"/>
  <c r="N67" i="1"/>
  <c r="K67" i="1"/>
  <c r="H67" i="1"/>
  <c r="G67" i="1"/>
  <c r="R66" i="1"/>
  <c r="N66" i="1"/>
  <c r="H66" i="1"/>
  <c r="Q66" i="1" s="1"/>
  <c r="G66" i="1"/>
  <c r="R65" i="1"/>
  <c r="Q65" i="1"/>
  <c r="H65" i="1"/>
  <c r="N65" i="1" s="1"/>
  <c r="G65" i="1"/>
  <c r="R64" i="1"/>
  <c r="G64" i="1"/>
  <c r="R63" i="1"/>
  <c r="Q63" i="1"/>
  <c r="K63" i="1"/>
  <c r="H63" i="1"/>
  <c r="G63" i="1"/>
  <c r="N63" i="1" s="1"/>
  <c r="R62" i="1"/>
  <c r="Q62" i="1"/>
  <c r="K62" i="1"/>
  <c r="H62" i="1"/>
  <c r="G62" i="1"/>
  <c r="N62" i="1" s="1"/>
  <c r="P60" i="1"/>
  <c r="R60" i="1" s="1"/>
  <c r="O60" i="1"/>
  <c r="Q60" i="1" s="1"/>
  <c r="H60" i="1"/>
  <c r="N60" i="1" s="1"/>
  <c r="P57" i="1"/>
  <c r="R57" i="1" s="1"/>
  <c r="O57" i="1"/>
  <c r="Q57" i="1" s="1"/>
  <c r="K57" i="1"/>
  <c r="H57" i="1"/>
  <c r="N57" i="1" s="1"/>
  <c r="Q44" i="1"/>
  <c r="P44" i="1"/>
  <c r="R44" i="1" s="1"/>
  <c r="O44" i="1"/>
  <c r="N44" i="1"/>
  <c r="I44" i="1"/>
  <c r="H44" i="1"/>
  <c r="G44" i="1"/>
  <c r="I43" i="1"/>
  <c r="O37" i="1"/>
  <c r="O43" i="1" s="1"/>
  <c r="P35" i="1"/>
  <c r="H35" i="1"/>
  <c r="H32" i="1" s="1"/>
  <c r="N32" i="1" s="1"/>
  <c r="G35" i="1"/>
  <c r="P34" i="1"/>
  <c r="H34" i="1"/>
  <c r="N34" i="1" s="1"/>
  <c r="G34" i="1"/>
  <c r="P33" i="1"/>
  <c r="H33" i="1"/>
  <c r="G33" i="1"/>
  <c r="P32" i="1"/>
  <c r="R32" i="1" s="1"/>
  <c r="O32" i="1"/>
  <c r="G32" i="1"/>
  <c r="Q31" i="1"/>
  <c r="P31" i="1"/>
  <c r="P37" i="1" s="1"/>
  <c r="O31" i="1"/>
  <c r="K31" i="1"/>
  <c r="M31" i="1" s="1"/>
  <c r="J31" i="1"/>
  <c r="I31" i="1"/>
  <c r="H31" i="1"/>
  <c r="H37" i="1" s="1"/>
  <c r="G31" i="1"/>
  <c r="G37" i="1" s="1"/>
  <c r="G43" i="1" s="1"/>
  <c r="Q30" i="1"/>
  <c r="P30" i="1"/>
  <c r="R30" i="1" s="1"/>
  <c r="O30" i="1"/>
  <c r="K30" i="1"/>
  <c r="M30" i="1" s="1"/>
  <c r="J30" i="1"/>
  <c r="I30" i="1"/>
  <c r="H30" i="1"/>
  <c r="N30" i="1" s="1"/>
  <c r="G30" i="1"/>
  <c r="Q29" i="1"/>
  <c r="P29" i="1"/>
  <c r="R29" i="1" s="1"/>
  <c r="O29" i="1"/>
  <c r="K29" i="1"/>
  <c r="M29" i="1" s="1"/>
  <c r="J29" i="1"/>
  <c r="I29" i="1"/>
  <c r="H29" i="1"/>
  <c r="N29" i="1" s="1"/>
  <c r="G29" i="1"/>
  <c r="Q28" i="1"/>
  <c r="P28" i="1"/>
  <c r="R28" i="1" s="1"/>
  <c r="O28" i="1"/>
  <c r="K28" i="1"/>
  <c r="M28" i="1" s="1"/>
  <c r="J28" i="1"/>
  <c r="I28" i="1"/>
  <c r="H28" i="1"/>
  <c r="N28" i="1" s="1"/>
  <c r="G28" i="1"/>
  <c r="Q27" i="1"/>
  <c r="P27" i="1"/>
  <c r="R27" i="1" s="1"/>
  <c r="O27" i="1"/>
  <c r="K27" i="1"/>
  <c r="M27" i="1" s="1"/>
  <c r="J27" i="1"/>
  <c r="I27" i="1"/>
  <c r="H27" i="1"/>
  <c r="N27" i="1" s="1"/>
  <c r="G27" i="1"/>
  <c r="P26" i="1"/>
  <c r="O26" i="1"/>
  <c r="K26" i="1"/>
  <c r="J26" i="1"/>
  <c r="I26" i="1"/>
  <c r="H26" i="1"/>
  <c r="G26" i="1"/>
  <c r="Q25" i="1"/>
  <c r="P25" i="1"/>
  <c r="O25" i="1"/>
  <c r="K25" i="1"/>
  <c r="L25" i="1" s="1"/>
  <c r="J25" i="1"/>
  <c r="I25" i="1"/>
  <c r="M25" i="1" s="1"/>
  <c r="H25" i="1"/>
  <c r="G25" i="1"/>
  <c r="P24" i="1"/>
  <c r="R24" i="1" s="1"/>
  <c r="O24" i="1"/>
  <c r="Q24" i="1" s="1"/>
  <c r="K24" i="1"/>
  <c r="L24" i="1" s="1"/>
  <c r="J24" i="1"/>
  <c r="I24" i="1"/>
  <c r="M24" i="1" s="1"/>
  <c r="H24" i="1"/>
  <c r="N24" i="1" s="1"/>
  <c r="G24" i="1"/>
  <c r="P23" i="1"/>
  <c r="R23" i="1" s="1"/>
  <c r="O23" i="1"/>
  <c r="Q23" i="1" s="1"/>
  <c r="K23" i="1"/>
  <c r="L23" i="1" s="1"/>
  <c r="J23" i="1"/>
  <c r="I23" i="1"/>
  <c r="M23" i="1" s="1"/>
  <c r="H23" i="1"/>
  <c r="N23" i="1" s="1"/>
  <c r="G23" i="1"/>
  <c r="P22" i="1"/>
  <c r="R22" i="1" s="1"/>
  <c r="O22" i="1"/>
  <c r="Q22" i="1" s="1"/>
  <c r="M22" i="1"/>
  <c r="K22" i="1"/>
  <c r="L22" i="1" s="1"/>
  <c r="J22" i="1"/>
  <c r="I22" i="1"/>
  <c r="H22" i="1"/>
  <c r="N22" i="1" s="1"/>
  <c r="G22" i="1"/>
  <c r="P21" i="1"/>
  <c r="R21" i="1" s="1"/>
  <c r="O21" i="1"/>
  <c r="Q21" i="1" s="1"/>
  <c r="M21" i="1"/>
  <c r="K21" i="1"/>
  <c r="L21" i="1" s="1"/>
  <c r="J21" i="1"/>
  <c r="I21" i="1"/>
  <c r="H21" i="1"/>
  <c r="N21" i="1" s="1"/>
  <c r="G21" i="1"/>
  <c r="P20" i="1"/>
  <c r="R20" i="1" s="1"/>
  <c r="O20" i="1"/>
  <c r="Q20" i="1" s="1"/>
  <c r="M20" i="1"/>
  <c r="K20" i="1"/>
  <c r="L20" i="1" s="1"/>
  <c r="J20" i="1"/>
  <c r="I20" i="1"/>
  <c r="H20" i="1"/>
  <c r="N20" i="1" s="1"/>
  <c r="G20" i="1"/>
  <c r="P19" i="1"/>
  <c r="R19" i="1" s="1"/>
  <c r="O19" i="1"/>
  <c r="Q19" i="1" s="1"/>
  <c r="M19" i="1"/>
  <c r="K19" i="1"/>
  <c r="L19" i="1" s="1"/>
  <c r="J19" i="1"/>
  <c r="I19" i="1"/>
  <c r="H19" i="1"/>
  <c r="N19" i="1" s="1"/>
  <c r="G19" i="1"/>
  <c r="P18" i="1"/>
  <c r="R18" i="1" s="1"/>
  <c r="O18" i="1"/>
  <c r="Q18" i="1" s="1"/>
  <c r="M18" i="1"/>
  <c r="K18" i="1"/>
  <c r="L18" i="1" s="1"/>
  <c r="J18" i="1"/>
  <c r="I18" i="1"/>
  <c r="H18" i="1"/>
  <c r="N18" i="1" s="1"/>
  <c r="G18" i="1"/>
  <c r="P17" i="1"/>
  <c r="R17" i="1" s="1"/>
  <c r="O17" i="1"/>
  <c r="Q17" i="1" s="1"/>
  <c r="M17" i="1"/>
  <c r="K17" i="1"/>
  <c r="K72" i="1" s="1"/>
  <c r="J17" i="1"/>
  <c r="I17" i="1"/>
  <c r="H17" i="1"/>
  <c r="H72" i="1" s="1"/>
  <c r="N72" i="1" s="1"/>
  <c r="G17" i="1"/>
  <c r="G72" i="1" s="1"/>
  <c r="P16" i="1"/>
  <c r="R16" i="1" s="1"/>
  <c r="O16" i="1"/>
  <c r="Q16" i="1" s="1"/>
  <c r="M16" i="1"/>
  <c r="K16" i="1"/>
  <c r="L16" i="1" s="1"/>
  <c r="J16" i="1"/>
  <c r="I16" i="1"/>
  <c r="H16" i="1"/>
  <c r="N16" i="1" s="1"/>
  <c r="G16" i="1"/>
  <c r="P15" i="1"/>
  <c r="O15" i="1"/>
  <c r="K15" i="1"/>
  <c r="J15" i="1"/>
  <c r="I15" i="1"/>
  <c r="H15" i="1"/>
  <c r="G15" i="1"/>
  <c r="P14" i="1"/>
  <c r="O14" i="1"/>
  <c r="K14" i="1"/>
  <c r="J14" i="1"/>
  <c r="I14" i="1"/>
  <c r="H14" i="1"/>
  <c r="G14" i="1"/>
  <c r="R13" i="1"/>
  <c r="P13" i="1"/>
  <c r="P69" i="1" s="1"/>
  <c r="O13" i="1"/>
  <c r="Q13" i="1" s="1"/>
  <c r="L13" i="1"/>
  <c r="K13" i="1"/>
  <c r="M13" i="1" s="1"/>
  <c r="J13" i="1"/>
  <c r="I13" i="1"/>
  <c r="H13" i="1"/>
  <c r="N13" i="1" s="1"/>
  <c r="G13" i="1"/>
  <c r="R12" i="1"/>
  <c r="P12" i="1"/>
  <c r="O12" i="1"/>
  <c r="Q12" i="1" s="1"/>
  <c r="L12" i="1"/>
  <c r="K12" i="1"/>
  <c r="M12" i="1" s="1"/>
  <c r="J12" i="1"/>
  <c r="I12" i="1"/>
  <c r="H12" i="1"/>
  <c r="N12" i="1" s="1"/>
  <c r="G12" i="1"/>
  <c r="G45" i="1" l="1"/>
  <c r="G46" i="1" s="1"/>
  <c r="G49" i="1"/>
  <c r="P43" i="1"/>
  <c r="R37" i="1"/>
  <c r="H43" i="1"/>
  <c r="N37" i="1"/>
  <c r="O45" i="1"/>
  <c r="O49" i="1"/>
  <c r="Q43" i="1"/>
  <c r="Q74" i="1"/>
  <c r="P74" i="1"/>
  <c r="R74" i="1" s="1"/>
  <c r="Q32" i="1"/>
  <c r="N17" i="1"/>
  <c r="Q34" i="1"/>
  <c r="K37" i="1"/>
  <c r="I45" i="1"/>
  <c r="I46" i="1" s="1"/>
  <c r="H64" i="1"/>
  <c r="O69" i="1"/>
  <c r="Q69" i="1" s="1"/>
  <c r="O72" i="1"/>
  <c r="Q72" i="1" s="1"/>
  <c r="P72" i="1"/>
  <c r="R72" i="1" s="1"/>
  <c r="N74" i="1"/>
  <c r="L27" i="1"/>
  <c r="L28" i="1"/>
  <c r="L29" i="1"/>
  <c r="L30" i="1"/>
  <c r="L31" i="1"/>
  <c r="R31" i="1"/>
  <c r="L17" i="1"/>
  <c r="Q37" i="1"/>
  <c r="N31" i="1"/>
  <c r="H45" i="1" l="1"/>
  <c r="H49" i="1"/>
  <c r="N49" i="1" s="1"/>
  <c r="N43" i="1"/>
  <c r="P45" i="1"/>
  <c r="R43" i="1"/>
  <c r="I49" i="1"/>
  <c r="O46" i="1"/>
  <c r="Q45" i="1"/>
  <c r="Q64" i="1"/>
  <c r="N64" i="1"/>
  <c r="R69" i="1"/>
  <c r="P46" i="1" l="1"/>
  <c r="R46" i="1" s="1"/>
  <c r="R45" i="1"/>
  <c r="Q46" i="1"/>
  <c r="Q49" i="1"/>
  <c r="H46" i="1"/>
  <c r="N46" i="1" s="1"/>
  <c r="N45" i="1"/>
  <c r="P49" i="1"/>
  <c r="R49" i="1" s="1"/>
</calcChain>
</file>

<file path=xl/sharedStrings.xml><?xml version="1.0" encoding="utf-8"?>
<sst xmlns="http://schemas.openxmlformats.org/spreadsheetml/2006/main" count="341" uniqueCount="129">
  <si>
    <t>MINISTERUL ECONOMIEI, DIGITALIZARII, ANTREPRENORIATULUI SI TURISMULUI</t>
  </si>
  <si>
    <t xml:space="preserve">Operatorul economic Compania Naţională “Loteria Română” S.A.  </t>
  </si>
  <si>
    <t>Anexa nr.1</t>
  </si>
  <si>
    <t>Sediul/Adresa  Strada Poenaru Bordea nr. 20, sector 4, Bucureşti</t>
  </si>
  <si>
    <t xml:space="preserve">Cod unic de înregistrare RO 12397185 </t>
  </si>
  <si>
    <t>Anexa nr. 1</t>
  </si>
  <si>
    <t>BUGETUL DE VENITURI ȘI CHELTUIELI</t>
  </si>
  <si>
    <t>pe anul 2026</t>
  </si>
  <si>
    <t>mii lei</t>
  </si>
  <si>
    <t>INDICATORI</t>
  </si>
  <si>
    <t>Nr. rd.</t>
  </si>
  <si>
    <t>Preliminat 31.12.2024</t>
  </si>
  <si>
    <t>BVC 2025   HG 489/2025</t>
  </si>
  <si>
    <t>BVC 2025</t>
  </si>
  <si>
    <t xml:space="preserve">BVC 2025   </t>
  </si>
  <si>
    <t>Realizat</t>
  </si>
  <si>
    <t xml:space="preserve">%       </t>
  </si>
  <si>
    <t>Estimări 2026</t>
  </si>
  <si>
    <t>Estimări 2027</t>
  </si>
  <si>
    <t>%</t>
  </si>
  <si>
    <t>Trim II</t>
  </si>
  <si>
    <t>3/12</t>
  </si>
  <si>
    <t>31.03.2026</t>
  </si>
  <si>
    <t>9=7/5</t>
  </si>
  <si>
    <t>10=8/7</t>
  </si>
  <si>
    <t>4a</t>
  </si>
  <si>
    <t>6=5/4a</t>
  </si>
  <si>
    <t>7=6/5</t>
  </si>
  <si>
    <t>6=5/4</t>
  </si>
  <si>
    <t>I.</t>
  </si>
  <si>
    <t>VENITURI TOTALE  (Rd.1 = Rd.2 + Rd.5)</t>
  </si>
  <si>
    <t>Venituri totale din exploatare, din care:</t>
  </si>
  <si>
    <t>a)</t>
  </si>
  <si>
    <t>Subvenţii, cf. prevederilor legale în vigoare</t>
  </si>
  <si>
    <t>b)</t>
  </si>
  <si>
    <t>Transferuri, cf. prevederilor legale în vigoare</t>
  </si>
  <si>
    <t>Venituri financiare</t>
  </si>
  <si>
    <t>II</t>
  </si>
  <si>
    <t>CHELTUIELI TOTALE  (Rd.6 = Rd.7 + Rd.19)</t>
  </si>
  <si>
    <t>Cheltuieli de exploatare (Rd.7 = Rd.8 + Rd.9 + Rd.10 + Rd.18), din care:</t>
  </si>
  <si>
    <t>A.</t>
  </si>
  <si>
    <t xml:space="preserve"> cheltuieli cu bunuri și servicii</t>
  </si>
  <si>
    <t>B.</t>
  </si>
  <si>
    <t>cheltuieli cu impozite, taxe si varsaminte asimilate</t>
  </si>
  <si>
    <t>C.</t>
  </si>
  <si>
    <t>cheltuieli cu personalul (Rd.10 = Rd.11 + Rd.14 + Rd.16 + Rd.17), din care:</t>
  </si>
  <si>
    <t>C0</t>
  </si>
  <si>
    <t>Cheltuieli de natură salarială (Rd.11 = Rd.12 + Rd.13)</t>
  </si>
  <si>
    <t>C1</t>
  </si>
  <si>
    <t xml:space="preserve">ch. cu salariile </t>
  </si>
  <si>
    <t>C2</t>
  </si>
  <si>
    <t>bonusuri</t>
  </si>
  <si>
    <t>C3</t>
  </si>
  <si>
    <t>alte cheltuieli  cu personalul, din care:</t>
  </si>
  <si>
    <t>X</t>
  </si>
  <si>
    <t xml:space="preserve"> cheltuieli cu plati compensatorii aferente disponibilizarilor de personal</t>
  </si>
  <si>
    <t>C4</t>
  </si>
  <si>
    <t>Cheltuieli aferente contractului de mandat si a altor organe de conducere si control, comisii si comitete</t>
  </si>
  <si>
    <t>C5</t>
  </si>
  <si>
    <t>Cheltuieli cu contributiile datorate de angajator</t>
  </si>
  <si>
    <t>D.</t>
  </si>
  <si>
    <t>alte cheltuieli de exploatare</t>
  </si>
  <si>
    <t>Cheltuieli financiare</t>
  </si>
  <si>
    <t>III</t>
  </si>
  <si>
    <t>REZULTATUL BRUT (profit/pierdere) (Rd.20 = Rd.1 - Rd.6)</t>
  </si>
  <si>
    <t>IV</t>
  </si>
  <si>
    <t>IMPOZIT PE PROFIT CURENT</t>
  </si>
  <si>
    <t>x</t>
  </si>
  <si>
    <t>IMPOZIT PE PROFIT AMANAT</t>
  </si>
  <si>
    <t>VENITURI DIN IMPOZITUL PE PROFIT AMANAT</t>
  </si>
  <si>
    <t>IMPOZITUL SPECIFIC UNOR ACTIVITATI</t>
  </si>
  <si>
    <t>ALTE IMPOZITE NEPREZENTATE LA ELEMENTELE DE MAI SUS</t>
  </si>
  <si>
    <t>V</t>
  </si>
  <si>
    <t>PROFITUL/PIERDEREA NETA A PERIOADEI DE RAPORTARE (Rd.26 = Rd.20 -Rd.21 - Rd.22 + Rd.23 - Rd.24 - Rd.25), din care:</t>
  </si>
  <si>
    <t>Rezerve legale</t>
  </si>
  <si>
    <t>Alte rezerve reprezentând facilităţi fiscale prevăzute de lege</t>
  </si>
  <si>
    <t>Acoperirea pierderilor contabile din anii precedenţi</t>
  </si>
  <si>
    <t>Constituirea surselor proprii de finanţare pentru proiectele cofinanţate din împrumuturi externe, precum şi pentru constituirea surselor necesare rambursării ratelor de capital, plaţii dobânzilor, comisioanelor şi altor costuri aferente acestor împrumuturi</t>
  </si>
  <si>
    <t>Alte repartizări prevăzute de lege</t>
  </si>
  <si>
    <t>Profitul contabil rămas după deducerea sumelor de la Rd. 27, 28, 29, 30 si 31 (Rd.32 = Rd.26 - (Rd.27 la Rd.31) &gt;= 0)</t>
  </si>
  <si>
    <t xml:space="preserve">Participarea salariaţilor la profit în limita a 10% din profitul net,  dar nu mai mult de nivelul unui salariu de bază mediu lunar realizat la nivelul operatorului economic în exerciţiul  financiar de referinţă </t>
  </si>
  <si>
    <t xml:space="preserve">Minimim 50% vărsăminte la bugetul de stat sau local în cazul regiilor autonome, ori dividende cuvenite actionarilor, în cazul societăţilor/ companiilor naţionale şi societăţilor cu capital integral sau majoritar de stat, din care: </t>
  </si>
  <si>
    <t xml:space="preserve">   -  dividende cuvenite bugetului de stat </t>
  </si>
  <si>
    <t xml:space="preserve">   -  dividende cuvenite bugetului local</t>
  </si>
  <si>
    <t>c)</t>
  </si>
  <si>
    <t xml:space="preserve">   -  dividende cuvenite altor acţionari</t>
  </si>
  <si>
    <t>Profitul nerepartizat pe destinaţiile prevăzute la Rd.33 - Rd.34 se repartizează la alte rezerve şi constituie sursă proprie de finanţare</t>
  </si>
  <si>
    <t>VI</t>
  </si>
  <si>
    <t>VENITURI DIN FONDURI EUROPENE</t>
  </si>
  <si>
    <t>VII</t>
  </si>
  <si>
    <t>CHELTUIELI ELIGIBILE DIN FONDURI EUROPENE,   din care</t>
  </si>
  <si>
    <t xml:space="preserve"> cheltuieli materiale</t>
  </si>
  <si>
    <t>cheltuieli cu salariile</t>
  </si>
  <si>
    <t>cheltuieli privind prestarile de servicii</t>
  </si>
  <si>
    <t>d)</t>
  </si>
  <si>
    <t>cheltuieli cu reclama si publicitate</t>
  </si>
  <si>
    <t>e)</t>
  </si>
  <si>
    <t>alte cheltuieli</t>
  </si>
  <si>
    <t>VIII</t>
  </si>
  <si>
    <t>SURSE DE FINANŢARE A INVESTIŢIILOR, din care:</t>
  </si>
  <si>
    <t>Alocaţii de la buget</t>
  </si>
  <si>
    <t>alocaţii bugetare aferente plăţii angajamentelor din anii anteriori</t>
  </si>
  <si>
    <t>IX</t>
  </si>
  <si>
    <t>CHELTUIELI  PENTRU INVESTIŢII</t>
  </si>
  <si>
    <t>DATE DE FUNDAMENTARE</t>
  </si>
  <si>
    <t>Nr. de personal prognozat la finele anului</t>
  </si>
  <si>
    <t>Nr. mediu de salariaţi total</t>
  </si>
  <si>
    <t>Cheltuieli de natura salariala (a+b), din care:</t>
  </si>
  <si>
    <t xml:space="preserve">cheltuieli cu salariile </t>
  </si>
  <si>
    <t xml:space="preserve">bonusuri </t>
  </si>
  <si>
    <t>Câştigul mediu lunar pe salariat (lei/ persoana) determinat pe baza cheltuielilor de natură salarială *)</t>
  </si>
  <si>
    <t>Câştigul mediu lunar pe salariat (lei/ persoana) determinat pe baza cheltuielilor de natură salarială, recalculat cf. Legii anuale a bugetului de stat **)</t>
  </si>
  <si>
    <t>Productivitatea muncii în unităţi valorice pe total personal mediu (mii lei/persoană) (Rd.2/Rd.51)</t>
  </si>
  <si>
    <t>Productivitatea muncii în unităţi valorice pe total personal mediu recalculata cf. Legii anuale a bugetului de stat</t>
  </si>
  <si>
    <t>Productivitatea muncii în unităţi fizice pe total personal mediu (cantitate produse finite/ persoana)</t>
  </si>
  <si>
    <t>Cheltuieli totale la 1000 lei venituri totale (Rd.57 = (Rd.6 / Rd.1) x 1000)</t>
  </si>
  <si>
    <t>Plăţi restante</t>
  </si>
  <si>
    <t>Creanţe restante</t>
  </si>
  <si>
    <t>*) Rd. 52 = Rd. 151 din Anexa de fundamentare nr. 2</t>
  </si>
  <si>
    <t>**) Rd. 53 = Rd. 152 din Anexa de fundamentare nr. 2</t>
  </si>
  <si>
    <t>Director General,</t>
  </si>
  <si>
    <t>Director Economic ,</t>
  </si>
  <si>
    <t>Director Economic,</t>
  </si>
  <si>
    <t>Ionuț-Valeriu Andrei</t>
  </si>
  <si>
    <t>Dragoș-Vasile Popeangă</t>
  </si>
  <si>
    <t xml:space="preserve"> Șef Serviciu,</t>
  </si>
  <si>
    <t>Simona Avram</t>
  </si>
  <si>
    <t>Întocmit,</t>
  </si>
  <si>
    <t>Irina 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</si>
</sst>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sz val="10"/>
      <color indexed="10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  <charset val="238"/>
    </font>
    <font>
      <b/>
      <sz val="8"/>
      <color indexed="8"/>
      <name val="Arial"/>
      <family val="2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sz val="11"/>
      <name val="Arial"/>
      <family val="2"/>
    </font>
    <font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9">
    <xf numFmtId="0" fontId="0" fillId="0" borderId="0" xfId="0"/>
    <xf numFmtId="0" fontId="2" fillId="0" borderId="0" xfId="1" applyFont="1" applyAlignment="1">
      <alignment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wrapText="1"/>
    </xf>
    <xf numFmtId="0" fontId="3" fillId="0" borderId="0" xfId="2" applyFont="1" applyAlignment="1">
      <alignment horizontal="center"/>
    </xf>
    <xf numFmtId="0" fontId="3" fillId="0" borderId="0" xfId="2" applyFont="1"/>
    <xf numFmtId="0" fontId="3" fillId="2" borderId="0" xfId="2" applyFont="1" applyFill="1"/>
    <xf numFmtId="0" fontId="3" fillId="2" borderId="0" xfId="2" applyFont="1" applyFill="1" applyAlignment="1">
      <alignment horizontal="center"/>
    </xf>
    <xf numFmtId="0" fontId="2" fillId="0" borderId="0" xfId="2" applyFont="1" applyAlignment="1">
      <alignment horizontal="right"/>
    </xf>
    <xf numFmtId="0" fontId="1" fillId="0" borderId="0" xfId="2"/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wrapText="1"/>
    </xf>
    <xf numFmtId="0" fontId="2" fillId="0" borderId="0" xfId="2" applyFont="1" applyAlignment="1">
      <alignment horizontal="center"/>
    </xf>
    <xf numFmtId="0" fontId="2" fillId="2" borderId="0" xfId="2" applyFont="1" applyFill="1"/>
    <xf numFmtId="0" fontId="2" fillId="2" borderId="0" xfId="2" applyFont="1" applyFill="1" applyAlignment="1">
      <alignment horizontal="right"/>
    </xf>
    <xf numFmtId="0" fontId="2" fillId="0" borderId="0" xfId="2" applyFont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0" xfId="2" applyFont="1" applyAlignment="1">
      <alignment vertical="center"/>
    </xf>
    <xf numFmtId="0" fontId="4" fillId="0" borderId="1" xfId="2" applyFont="1" applyBorder="1" applyAlignment="1">
      <alignment wrapText="1"/>
    </xf>
    <xf numFmtId="0" fontId="2" fillId="0" borderId="1" xfId="2" applyFont="1" applyBorder="1" applyAlignment="1">
      <alignment horizontal="center"/>
    </xf>
    <xf numFmtId="0" fontId="4" fillId="0" borderId="0" xfId="2" applyFont="1"/>
    <xf numFmtId="0" fontId="4" fillId="2" borderId="0" xfId="2" applyFont="1" applyFill="1"/>
    <xf numFmtId="0" fontId="1" fillId="2" borderId="0" xfId="2" applyFill="1"/>
    <xf numFmtId="0" fontId="1" fillId="2" borderId="0" xfId="2" applyFill="1" applyAlignment="1">
      <alignment horizontal="center"/>
    </xf>
    <xf numFmtId="0" fontId="5" fillId="0" borderId="0" xfId="2" applyFont="1" applyAlignment="1">
      <alignment horizontal="right"/>
    </xf>
    <xf numFmtId="0" fontId="4" fillId="0" borderId="2" xfId="2" applyFont="1" applyBorder="1" applyAlignment="1">
      <alignment horizontal="left" vertical="center" wrapText="1"/>
    </xf>
    <xf numFmtId="0" fontId="1" fillId="0" borderId="2" xfId="2" applyBorder="1" applyAlignment="1">
      <alignment horizontal="left" vertical="center" wrapText="1"/>
    </xf>
    <xf numFmtId="0" fontId="4" fillId="0" borderId="2" xfId="2" applyFont="1" applyBorder="1" applyAlignment="1">
      <alignment horizontal="center" vertical="center" wrapText="1"/>
    </xf>
    <xf numFmtId="0" fontId="1" fillId="0" borderId="2" xfId="2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49" fontId="2" fillId="2" borderId="3" xfId="1" applyNumberFormat="1" applyFont="1" applyFill="1" applyBorder="1" applyAlignment="1">
      <alignment horizontal="center" vertical="center" wrapText="1"/>
    </xf>
    <xf numFmtId="49" fontId="2" fillId="2" borderId="3" xfId="1" applyNumberFormat="1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49" fontId="2" fillId="2" borderId="4" xfId="1" applyNumberFormat="1" applyFont="1" applyFill="1" applyBorder="1" applyAlignment="1">
      <alignment horizontal="center" vertical="center" wrapText="1"/>
    </xf>
    <xf numFmtId="49" fontId="2" fillId="2" borderId="4" xfId="1" applyNumberFormat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wrapText="1"/>
    </xf>
    <xf numFmtId="0" fontId="7" fillId="0" borderId="2" xfId="2" applyFont="1" applyBorder="1" applyAlignment="1">
      <alignment horizontal="center" wrapText="1"/>
    </xf>
    <xf numFmtId="0" fontId="7" fillId="0" borderId="4" xfId="2" applyFont="1" applyBorder="1" applyAlignment="1">
      <alignment horizontal="center" wrapText="1"/>
    </xf>
    <xf numFmtId="0" fontId="7" fillId="2" borderId="4" xfId="2" applyFont="1" applyFill="1" applyBorder="1" applyAlignment="1">
      <alignment horizontal="center" wrapText="1"/>
    </xf>
    <xf numFmtId="0" fontId="7" fillId="2" borderId="2" xfId="2" applyFont="1" applyFill="1" applyBorder="1" applyAlignment="1">
      <alignment horizontal="center" wrapText="1"/>
    </xf>
    <xf numFmtId="0" fontId="7" fillId="2" borderId="5" xfId="2" applyFont="1" applyFill="1" applyBorder="1" applyAlignment="1">
      <alignment horizontal="center" wrapText="1"/>
    </xf>
    <xf numFmtId="0" fontId="7" fillId="2" borderId="2" xfId="2" applyFont="1" applyFill="1" applyBorder="1" applyAlignment="1">
      <alignment horizontal="center"/>
    </xf>
    <xf numFmtId="0" fontId="7" fillId="0" borderId="2" xfId="2" applyFont="1" applyBorder="1" applyAlignment="1">
      <alignment horizontal="center"/>
    </xf>
    <xf numFmtId="0" fontId="7" fillId="0" borderId="0" xfId="2" applyFont="1" applyAlignment="1">
      <alignment horizontal="center"/>
    </xf>
    <xf numFmtId="0" fontId="8" fillId="0" borderId="2" xfId="2" applyFont="1" applyBorder="1" applyAlignment="1">
      <alignment horizontal="left" vertical="center" wrapText="1"/>
    </xf>
    <xf numFmtId="0" fontId="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vertical="center" wrapText="1"/>
    </xf>
    <xf numFmtId="0" fontId="8" fillId="0" borderId="2" xfId="2" applyFont="1" applyBorder="1" applyAlignment="1">
      <alignment horizontal="left" vertical="top" wrapText="1"/>
    </xf>
    <xf numFmtId="0" fontId="9" fillId="0" borderId="2" xfId="2" applyFont="1" applyBorder="1" applyAlignment="1">
      <alignment horizontal="center" wrapText="1"/>
    </xf>
    <xf numFmtId="4" fontId="6" fillId="0" borderId="6" xfId="2" applyNumberFormat="1" applyFont="1" applyBorder="1" applyAlignment="1">
      <alignment wrapText="1"/>
    </xf>
    <xf numFmtId="4" fontId="6" fillId="2" borderId="6" xfId="2" applyNumberFormat="1" applyFont="1" applyFill="1" applyBorder="1" applyAlignment="1">
      <alignment wrapText="1"/>
    </xf>
    <xf numFmtId="4" fontId="6" fillId="2" borderId="2" xfId="2" applyNumberFormat="1" applyFont="1" applyFill="1" applyBorder="1" applyAlignment="1">
      <alignment wrapText="1"/>
    </xf>
    <xf numFmtId="4" fontId="6" fillId="2" borderId="7" xfId="2" applyNumberFormat="1" applyFont="1" applyFill="1" applyBorder="1" applyAlignment="1">
      <alignment wrapText="1"/>
    </xf>
    <xf numFmtId="4" fontId="2" fillId="0" borderId="2" xfId="2" applyNumberFormat="1" applyFont="1" applyBorder="1"/>
    <xf numFmtId="4" fontId="6" fillId="0" borderId="2" xfId="2" applyNumberFormat="1" applyFont="1" applyBorder="1"/>
    <xf numFmtId="0" fontId="10" fillId="0" borderId="0" xfId="2" applyFont="1"/>
    <xf numFmtId="4" fontId="10" fillId="0" borderId="0" xfId="2" applyNumberFormat="1" applyFont="1"/>
    <xf numFmtId="0" fontId="8" fillId="0" borderId="2" xfId="2" applyFont="1" applyBorder="1" applyAlignment="1">
      <alignment horizontal="left" vertical="center" wrapText="1"/>
    </xf>
    <xf numFmtId="0" fontId="11" fillId="0" borderId="2" xfId="2" applyFont="1" applyBorder="1" applyAlignment="1">
      <alignment horizontal="center" wrapText="1"/>
    </xf>
    <xf numFmtId="4" fontId="1" fillId="0" borderId="6" xfId="2" applyNumberFormat="1" applyBorder="1" applyAlignment="1">
      <alignment wrapText="1"/>
    </xf>
    <xf numFmtId="4" fontId="1" fillId="2" borderId="6" xfId="2" applyNumberFormat="1" applyFill="1" applyBorder="1" applyAlignment="1">
      <alignment wrapText="1"/>
    </xf>
    <xf numFmtId="4" fontId="3" fillId="2" borderId="2" xfId="2" applyNumberFormat="1" applyFont="1" applyFill="1" applyBorder="1" applyAlignment="1">
      <alignment wrapText="1"/>
    </xf>
    <xf numFmtId="4" fontId="1" fillId="2" borderId="7" xfId="2" applyNumberFormat="1" applyFill="1" applyBorder="1" applyAlignment="1">
      <alignment wrapText="1"/>
    </xf>
    <xf numFmtId="4" fontId="1" fillId="0" borderId="2" xfId="2" applyNumberFormat="1" applyBorder="1"/>
    <xf numFmtId="0" fontId="8" fillId="0" borderId="2" xfId="2" applyFont="1" applyBorder="1" applyAlignment="1">
      <alignment horizontal="left" vertical="top" wrapText="1"/>
    </xf>
    <xf numFmtId="0" fontId="11" fillId="0" borderId="2" xfId="2" applyFont="1" applyBorder="1" applyAlignment="1">
      <alignment horizontal="left" wrapText="1"/>
    </xf>
    <xf numFmtId="0" fontId="8" fillId="0" borderId="3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0" fontId="8" fillId="0" borderId="2" xfId="2" applyFont="1" applyBorder="1" applyAlignment="1">
      <alignment vertical="center" wrapText="1"/>
    </xf>
    <xf numFmtId="4" fontId="1" fillId="2" borderId="9" xfId="2" applyNumberFormat="1" applyFill="1" applyBorder="1" applyAlignment="1">
      <alignment horizontal="center" wrapText="1"/>
    </xf>
    <xf numFmtId="0" fontId="11" fillId="0" borderId="2" xfId="2" applyFont="1" applyBorder="1" applyAlignment="1">
      <alignment horizontal="left" vertical="top" wrapText="1"/>
    </xf>
    <xf numFmtId="4" fontId="1" fillId="0" borderId="2" xfId="1" applyNumberFormat="1" applyBorder="1"/>
    <xf numFmtId="4" fontId="1" fillId="2" borderId="2" xfId="1" applyNumberFormat="1" applyFill="1" applyBorder="1"/>
    <xf numFmtId="4" fontId="1" fillId="2" borderId="2" xfId="1" applyNumberFormat="1" applyFill="1" applyBorder="1" applyAlignment="1">
      <alignment horizontal="center"/>
    </xf>
    <xf numFmtId="4" fontId="3" fillId="2" borderId="2" xfId="1" applyNumberFormat="1" applyFont="1" applyFill="1" applyBorder="1" applyAlignment="1">
      <alignment horizontal="center"/>
    </xf>
    <xf numFmtId="4" fontId="3" fillId="2" borderId="2" xfId="1" applyNumberFormat="1" applyFont="1" applyFill="1" applyBorder="1" applyAlignment="1">
      <alignment horizontal="right"/>
    </xf>
    <xf numFmtId="4" fontId="3" fillId="2" borderId="2" xfId="2" applyNumberFormat="1" applyFont="1" applyFill="1" applyBorder="1" applyAlignment="1">
      <alignment horizontal="center" wrapText="1"/>
    </xf>
    <xf numFmtId="0" fontId="8" fillId="0" borderId="3" xfId="2" applyFont="1" applyBorder="1" applyAlignment="1">
      <alignment horizontal="left" vertical="center" wrapText="1"/>
    </xf>
    <xf numFmtId="0" fontId="8" fillId="0" borderId="8" xfId="2" applyFont="1" applyBorder="1" applyAlignment="1">
      <alignment horizontal="left" vertical="center" wrapText="1"/>
    </xf>
    <xf numFmtId="0" fontId="8" fillId="0" borderId="4" xfId="2" applyFont="1" applyBorder="1" applyAlignment="1">
      <alignment horizontal="left" vertical="center" wrapText="1"/>
    </xf>
    <xf numFmtId="0" fontId="10" fillId="0" borderId="0" xfId="2" applyFont="1" applyAlignment="1">
      <alignment wrapText="1"/>
    </xf>
    <xf numFmtId="0" fontId="8" fillId="0" borderId="3" xfId="2" applyFont="1" applyBorder="1" applyAlignment="1">
      <alignment vertical="center" wrapText="1"/>
    </xf>
    <xf numFmtId="0" fontId="8" fillId="0" borderId="8" xfId="2" applyFont="1" applyBorder="1" applyAlignment="1">
      <alignment vertical="center" wrapText="1"/>
    </xf>
    <xf numFmtId="0" fontId="8" fillId="0" borderId="10" xfId="2" applyFont="1" applyBorder="1" applyAlignment="1">
      <alignment horizontal="left" vertical="top" wrapText="1"/>
    </xf>
    <xf numFmtId="0" fontId="11" fillId="0" borderId="7" xfId="2" applyFont="1" applyBorder="1" applyAlignment="1">
      <alignment wrapText="1"/>
    </xf>
    <xf numFmtId="4" fontId="1" fillId="0" borderId="2" xfId="3" applyNumberFormat="1" applyBorder="1" applyAlignment="1">
      <alignment wrapText="1"/>
    </xf>
    <xf numFmtId="4" fontId="1" fillId="2" borderId="2" xfId="3" applyNumberFormat="1" applyFill="1" applyBorder="1" applyAlignment="1">
      <alignment wrapText="1"/>
    </xf>
    <xf numFmtId="4" fontId="1" fillId="2" borderId="2" xfId="2" applyNumberFormat="1" applyFill="1" applyBorder="1" applyAlignment="1">
      <alignment wrapText="1"/>
    </xf>
    <xf numFmtId="49" fontId="8" fillId="0" borderId="2" xfId="2" applyNumberFormat="1" applyFont="1" applyBorder="1" applyAlignment="1">
      <alignment horizontal="left" vertical="top" wrapText="1"/>
    </xf>
    <xf numFmtId="0" fontId="8" fillId="0" borderId="3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vertical="center" wrapText="1"/>
    </xf>
    <xf numFmtId="4" fontId="1" fillId="2" borderId="10" xfId="2" applyNumberFormat="1" applyFill="1" applyBorder="1" applyAlignment="1">
      <alignment horizontal="right" wrapText="1"/>
    </xf>
    <xf numFmtId="4" fontId="1" fillId="0" borderId="6" xfId="3" applyNumberFormat="1" applyBorder="1" applyAlignment="1">
      <alignment wrapText="1"/>
    </xf>
    <xf numFmtId="4" fontId="12" fillId="2" borderId="6" xfId="2" applyNumberFormat="1" applyFont="1" applyFill="1" applyBorder="1" applyAlignment="1">
      <alignment wrapText="1"/>
    </xf>
    <xf numFmtId="4" fontId="12" fillId="2" borderId="7" xfId="2" applyNumberFormat="1" applyFont="1" applyFill="1" applyBorder="1" applyAlignment="1">
      <alignment wrapText="1"/>
    </xf>
    <xf numFmtId="4" fontId="1" fillId="2" borderId="2" xfId="2" applyNumberFormat="1" applyFill="1" applyBorder="1"/>
    <xf numFmtId="0" fontId="11" fillId="0" borderId="2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left" vertical="center" wrapText="1"/>
    </xf>
    <xf numFmtId="0" fontId="8" fillId="0" borderId="7" xfId="2" applyFont="1" applyBorder="1" applyAlignment="1">
      <alignment horizontal="left" vertical="center" wrapText="1"/>
    </xf>
    <xf numFmtId="4" fontId="1" fillId="2" borderId="10" xfId="2" applyNumberFormat="1" applyFill="1" applyBorder="1" applyAlignment="1">
      <alignment wrapText="1"/>
    </xf>
    <xf numFmtId="3" fontId="1" fillId="0" borderId="6" xfId="2" applyNumberFormat="1" applyBorder="1" applyAlignment="1">
      <alignment wrapText="1"/>
    </xf>
    <xf numFmtId="3" fontId="1" fillId="2" borderId="6" xfId="2" applyNumberFormat="1" applyFill="1" applyBorder="1" applyAlignment="1">
      <alignment wrapText="1"/>
    </xf>
    <xf numFmtId="0" fontId="11" fillId="0" borderId="10" xfId="2" applyFont="1" applyBorder="1" applyAlignment="1">
      <alignment vertical="top" wrapText="1"/>
    </xf>
    <xf numFmtId="0" fontId="11" fillId="0" borderId="7" xfId="2" applyFont="1" applyBorder="1" applyAlignment="1">
      <alignment vertical="top" wrapText="1"/>
    </xf>
    <xf numFmtId="0" fontId="11" fillId="0" borderId="2" xfId="2" applyFont="1" applyBorder="1" applyAlignment="1">
      <alignment horizontal="left" vertical="top" wrapText="1"/>
    </xf>
    <xf numFmtId="3" fontId="1" fillId="0" borderId="2" xfId="2" applyNumberFormat="1" applyBorder="1" applyAlignment="1">
      <alignment wrapText="1"/>
    </xf>
    <xf numFmtId="3" fontId="1" fillId="2" borderId="2" xfId="2" applyNumberFormat="1" applyFill="1" applyBorder="1" applyAlignment="1">
      <alignment wrapText="1"/>
    </xf>
    <xf numFmtId="4" fontId="1" fillId="2" borderId="6" xfId="2" applyNumberFormat="1" applyFill="1" applyBorder="1" applyAlignment="1">
      <alignment horizontal="center" wrapText="1"/>
    </xf>
    <xf numFmtId="4" fontId="1" fillId="0" borderId="6" xfId="2" applyNumberFormat="1" applyBorder="1" applyAlignment="1">
      <alignment horizontal="center" wrapText="1"/>
    </xf>
    <xf numFmtId="4" fontId="1" fillId="0" borderId="2" xfId="2" applyNumberFormat="1" applyBorder="1" applyAlignment="1">
      <alignment horizontal="center" wrapText="1"/>
    </xf>
    <xf numFmtId="4" fontId="1" fillId="0" borderId="2" xfId="2" applyNumberFormat="1" applyBorder="1" applyAlignment="1">
      <alignment wrapText="1"/>
    </xf>
    <xf numFmtId="0" fontId="8" fillId="0" borderId="0" xfId="2" applyFont="1" applyAlignment="1">
      <alignment vertical="center" wrapText="1"/>
    </xf>
    <xf numFmtId="0" fontId="8" fillId="0" borderId="0" xfId="2" applyFont="1" applyAlignment="1">
      <alignment horizontal="center" vertical="center" wrapText="1"/>
    </xf>
    <xf numFmtId="49" fontId="13" fillId="0" borderId="11" xfId="2" applyNumberFormat="1" applyFont="1" applyBorder="1" applyAlignment="1">
      <alignment vertical="top" wrapText="1"/>
    </xf>
    <xf numFmtId="49" fontId="13" fillId="0" borderId="0" xfId="2" applyNumberFormat="1" applyFont="1" applyAlignment="1">
      <alignment vertical="top" wrapText="1"/>
    </xf>
    <xf numFmtId="0" fontId="6" fillId="0" borderId="0" xfId="2" applyFont="1"/>
    <xf numFmtId="0" fontId="11" fillId="0" borderId="0" xfId="2" applyFont="1" applyAlignment="1">
      <alignment horizontal="left" vertical="top" wrapText="1"/>
    </xf>
    <xf numFmtId="0" fontId="14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5" fillId="2" borderId="0" xfId="0" applyFont="1" applyFill="1"/>
    <xf numFmtId="0" fontId="1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2" fillId="0" borderId="0" xfId="1" applyFont="1" applyAlignment="1">
      <alignment horizontal="center"/>
    </xf>
    <xf numFmtId="4" fontId="3" fillId="2" borderId="0" xfId="1" applyNumberFormat="1" applyFont="1" applyFill="1"/>
    <xf numFmtId="4" fontId="3" fillId="0" borderId="0" xfId="1" applyNumberFormat="1" applyFont="1"/>
    <xf numFmtId="0" fontId="5" fillId="2" borderId="0" xfId="1" applyFont="1" applyFill="1"/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3" applyFont="1"/>
    <xf numFmtId="0" fontId="2" fillId="0" borderId="0" xfId="3" applyFont="1" applyAlignment="1">
      <alignment horizontal="center"/>
    </xf>
    <xf numFmtId="0" fontId="1" fillId="2" borderId="0" xfId="4" applyFill="1"/>
    <xf numFmtId="0" fontId="15" fillId="2" borderId="0" xfId="0" applyFont="1" applyFill="1"/>
    <xf numFmtId="0" fontId="1" fillId="0" borderId="0" xfId="1"/>
    <xf numFmtId="0" fontId="2" fillId="0" borderId="0" xfId="0" applyFont="1" applyAlignment="1">
      <alignment wrapText="1"/>
    </xf>
    <xf numFmtId="0" fontId="5" fillId="2" borderId="0" xfId="0" applyFont="1" applyFill="1" applyAlignment="1">
      <alignment wrapText="1"/>
    </xf>
    <xf numFmtId="0" fontId="2" fillId="0" borderId="0" xfId="0" applyFont="1" applyAlignment="1">
      <alignment horizontal="center" wrapText="1"/>
    </xf>
    <xf numFmtId="0" fontId="15" fillId="2" borderId="0" xfId="4" applyFont="1" applyFill="1"/>
    <xf numFmtId="0" fontId="15" fillId="0" borderId="0" xfId="1" applyFont="1"/>
    <xf numFmtId="0" fontId="15" fillId="2" borderId="0" xfId="3" applyFont="1" applyFill="1"/>
    <xf numFmtId="0" fontId="16" fillId="0" borderId="0" xfId="2" applyFont="1" applyAlignment="1">
      <alignment wrapText="1"/>
    </xf>
    <xf numFmtId="0" fontId="16" fillId="0" borderId="0" xfId="2" applyFont="1" applyAlignment="1">
      <alignment horizontal="center"/>
    </xf>
    <xf numFmtId="0" fontId="4" fillId="0" borderId="0" xfId="4" applyFont="1"/>
    <xf numFmtId="0" fontId="4" fillId="2" borderId="0" xfId="4" applyFont="1" applyFill="1"/>
    <xf numFmtId="0" fontId="5" fillId="2" borderId="0" xfId="4" applyFont="1" applyFill="1"/>
    <xf numFmtId="0" fontId="15" fillId="0" borderId="0" xfId="2" applyFont="1" applyAlignment="1">
      <alignment wrapText="1"/>
    </xf>
    <xf numFmtId="0" fontId="15" fillId="0" borderId="0" xfId="2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15" fillId="2" borderId="0" xfId="2" applyFont="1" applyFill="1"/>
    <xf numFmtId="0" fontId="15" fillId="2" borderId="0" xfId="2" applyFont="1" applyFill="1" applyAlignment="1">
      <alignment horizontal="center"/>
    </xf>
    <xf numFmtId="0" fontId="1" fillId="0" borderId="0" xfId="2" applyAlignment="1">
      <alignment wrapText="1"/>
    </xf>
    <xf numFmtId="0" fontId="1" fillId="0" borderId="0" xfId="2" applyAlignment="1">
      <alignment horizontal="center"/>
    </xf>
    <xf numFmtId="0" fontId="15" fillId="2" borderId="0" xfId="1" applyFont="1" applyFill="1" applyAlignment="1">
      <alignment horizontal="center"/>
    </xf>
    <xf numFmtId="0" fontId="17" fillId="2" borderId="0" xfId="0" applyFont="1" applyFill="1"/>
  </cellXfs>
  <cellStyles count="5">
    <cellStyle name="Normal" xfId="0" builtinId="0"/>
    <cellStyle name="Normal_BVC sint. v.23.01.2013" xfId="2" xr:uid="{64DDE3FA-41DC-4A4D-8BC6-98F27B9D9F9B}"/>
    <cellStyle name="Normal_BVC sint. v.23.01.2013 2" xfId="3" xr:uid="{076382EF-B41D-44C2-8817-93C166234464}"/>
    <cellStyle name="Normal_Copy of Copy of BVC analitic" xfId="1" xr:uid="{2450882F-4F96-4D67-8CF3-CB7202BBBD54}"/>
    <cellStyle name="Normal_Copy of Copy of BVC analitic 2" xfId="4" xr:uid="{72389253-BECC-4EE0-82A2-518A75054A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Buget\EXECUTII%20BVC%202026\03%20martie%202026\Executie%20martie%202026.xls" TargetMode="External"/><Relationship Id="rId1" Type="http://schemas.openxmlformats.org/officeDocument/2006/relationships/externalLinkPath" Target="Executie%20martie%202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ima anuala"/>
      <sheetName val="LEGEA 141"/>
      <sheetName val="Recapitulatie venituri"/>
      <sheetName val="Recapitulatie cheltuieli"/>
      <sheetName val="BVC 2025 Anexa 1"/>
      <sheetName val="BVC 2025 Anexa 2"/>
      <sheetName val="Venituri"/>
      <sheetName val="venituri-castiguri 2025"/>
      <sheetName val="Fond de salarii 2025"/>
      <sheetName val="Anexa 1 ven"/>
      <sheetName val="Anexa A1"/>
      <sheetName val="Anexa A2"/>
      <sheetName val="Anexa A3"/>
      <sheetName val="Anexa B"/>
      <sheetName val="Anexa C1-C4"/>
      <sheetName val="Anexa C5"/>
      <sheetName val="Anexa D"/>
      <sheetName val="Anexa 2 fin"/>
      <sheetName val="Repartitie pe trimestre 2025"/>
      <sheetName val="Anexa 3 Venituri"/>
      <sheetName val="Anexa 4 Investitii"/>
      <sheetName val="Contr. mandat 2025"/>
      <sheetName val="Anexa 5 Masuri rezultat brut"/>
      <sheetName val="Nr. salariati 2025"/>
      <sheetName val="Impact financiar"/>
      <sheetName val="Taxe licenta, aut., jocuri 2025"/>
      <sheetName val="Fond cultural 2025"/>
      <sheetName val="PAAP 2025"/>
    </sheetNames>
    <sheetDataSet>
      <sheetData sheetId="0"/>
      <sheetData sheetId="1"/>
      <sheetData sheetId="2">
        <row r="202">
          <cell r="E202">
            <v>2503190.09</v>
          </cell>
          <cell r="F202">
            <v>2503190</v>
          </cell>
        </row>
      </sheetData>
      <sheetData sheetId="3">
        <row r="317">
          <cell r="E317">
            <v>36226480</v>
          </cell>
        </row>
        <row r="319">
          <cell r="F319">
            <v>0</v>
          </cell>
        </row>
        <row r="320">
          <cell r="F320">
            <v>0</v>
          </cell>
        </row>
      </sheetData>
      <sheetData sheetId="4"/>
      <sheetData sheetId="5">
        <row r="20">
          <cell r="J20">
            <v>1346331.74499</v>
          </cell>
          <cell r="S20">
            <v>1405416.0045025998</v>
          </cell>
          <cell r="T20">
            <v>1405416.0045025998</v>
          </cell>
          <cell r="U20">
            <v>351354.00112564996</v>
          </cell>
          <cell r="V20">
            <v>405716.36117999989</v>
          </cell>
          <cell r="Z20">
            <v>1486328.985939641</v>
          </cell>
          <cell r="AA20">
            <v>1571915.9985025299</v>
          </cell>
        </row>
        <row r="21">
          <cell r="J21">
            <v>1321241.54018</v>
          </cell>
          <cell r="S21">
            <v>1378416.0045025998</v>
          </cell>
          <cell r="T21">
            <v>1378416.0045025998</v>
          </cell>
          <cell r="U21">
            <v>344604.00112564996</v>
          </cell>
          <cell r="V21">
            <v>397652.21485999989</v>
          </cell>
          <cell r="Z21">
            <v>1459328.985939641</v>
          </cell>
          <cell r="AA21">
            <v>1544915.9985025299</v>
          </cell>
        </row>
        <row r="29">
          <cell r="J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Z29">
            <v>0</v>
          </cell>
          <cell r="AA29">
            <v>0</v>
          </cell>
        </row>
        <row r="30">
          <cell r="J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Z30">
            <v>0</v>
          </cell>
          <cell r="AA30">
            <v>0</v>
          </cell>
        </row>
        <row r="42">
          <cell r="J42">
            <v>25090.204809999999</v>
          </cell>
          <cell r="S42">
            <v>27000</v>
          </cell>
          <cell r="T42">
            <v>27000</v>
          </cell>
          <cell r="U42">
            <v>6750</v>
          </cell>
          <cell r="V42">
            <v>8064.1463199999998</v>
          </cell>
          <cell r="Z42">
            <v>27000</v>
          </cell>
          <cell r="AA42">
            <v>27000</v>
          </cell>
        </row>
        <row r="48">
          <cell r="J48">
            <v>1108113.1376799999</v>
          </cell>
          <cell r="S48">
            <v>1147801.9969300295</v>
          </cell>
          <cell r="T48">
            <v>1147801.9969300295</v>
          </cell>
          <cell r="U48">
            <v>286950.49923250737</v>
          </cell>
          <cell r="V48">
            <v>317968.90547000006</v>
          </cell>
          <cell r="Z48">
            <v>1204593.0040533056</v>
          </cell>
          <cell r="AA48">
            <v>1251708.004655764</v>
          </cell>
        </row>
        <row r="49">
          <cell r="J49">
            <v>1108096.1076799999</v>
          </cell>
          <cell r="S49">
            <v>1147746.9969300295</v>
          </cell>
          <cell r="T49">
            <v>1147746.9969300295</v>
          </cell>
          <cell r="U49">
            <v>286936.74923250737</v>
          </cell>
          <cell r="V49">
            <v>317967.08042000007</v>
          </cell>
          <cell r="Z49">
            <v>1204533.0040533056</v>
          </cell>
          <cell r="AA49">
            <v>1251648.004655764</v>
          </cell>
        </row>
        <row r="50">
          <cell r="J50">
            <v>95955.171130000002</v>
          </cell>
          <cell r="S50">
            <v>110997.00115129998</v>
          </cell>
          <cell r="T50">
            <v>110997.00115129998</v>
          </cell>
          <cell r="U50">
            <v>27749.250287824994</v>
          </cell>
          <cell r="V50">
            <v>29159.953229999999</v>
          </cell>
          <cell r="Z50">
            <v>116142.29713249289</v>
          </cell>
          <cell r="AA50">
            <v>121104.9991464677</v>
          </cell>
        </row>
        <row r="99">
          <cell r="J99">
            <v>57665.393599999996</v>
          </cell>
          <cell r="S99">
            <v>62395.995486139997</v>
          </cell>
          <cell r="T99">
            <v>62395.995486139997</v>
          </cell>
          <cell r="U99">
            <v>15598.998871534999</v>
          </cell>
          <cell r="V99">
            <v>40296.004870000004</v>
          </cell>
          <cell r="Z99">
            <v>65393.703530030005</v>
          </cell>
          <cell r="AA99">
            <v>68536.000962712002</v>
          </cell>
        </row>
        <row r="110">
          <cell r="J110">
            <v>228740.42197999996</v>
          </cell>
          <cell r="S110">
            <v>236919.00367932502</v>
          </cell>
          <cell r="T110">
            <v>236919.00367932502</v>
          </cell>
          <cell r="U110">
            <v>59229.750919831255</v>
          </cell>
          <cell r="V110">
            <v>53500.771410000001</v>
          </cell>
          <cell r="Z110">
            <v>239245.99927165837</v>
          </cell>
          <cell r="AA110">
            <v>239859.00093947837</v>
          </cell>
        </row>
        <row r="111">
          <cell r="J111">
            <v>220507.89897999997</v>
          </cell>
          <cell r="S111">
            <v>226811.17597000001</v>
          </cell>
          <cell r="T111">
            <v>226811.17597000001</v>
          </cell>
          <cell r="U111">
            <v>56702.793992500003</v>
          </cell>
          <cell r="V111">
            <v>51501.165410000001</v>
          </cell>
          <cell r="Z111">
            <v>228318.29768583336</v>
          </cell>
          <cell r="AA111">
            <v>228826.99626273336</v>
          </cell>
        </row>
        <row r="112">
          <cell r="J112">
            <v>185347.34199999998</v>
          </cell>
          <cell r="S112">
            <v>191643.29597000001</v>
          </cell>
          <cell r="T112">
            <v>191643.29597000001</v>
          </cell>
          <cell r="U112">
            <v>47910.823992500002</v>
          </cell>
          <cell r="V112">
            <v>46551.017</v>
          </cell>
          <cell r="Z112">
            <v>191643.29597000001</v>
          </cell>
          <cell r="AA112">
            <v>191643.29597000001</v>
          </cell>
        </row>
        <row r="116">
          <cell r="J116">
            <v>35160.556980000001</v>
          </cell>
          <cell r="S116">
            <v>35167.879999999997</v>
          </cell>
          <cell r="T116">
            <v>35167.879999999997</v>
          </cell>
          <cell r="U116">
            <v>8791.9699999999993</v>
          </cell>
          <cell r="V116">
            <v>4950.1484099999998</v>
          </cell>
          <cell r="Z116">
            <v>36675.001715833336</v>
          </cell>
          <cell r="AA116">
            <v>37183.700292733338</v>
          </cell>
        </row>
        <row r="117">
          <cell r="Z117">
            <v>5651.86</v>
          </cell>
          <cell r="AA117">
            <v>5651.86</v>
          </cell>
        </row>
        <row r="122">
          <cell r="Z122">
            <v>12100.552485833336</v>
          </cell>
          <cell r="AA122">
            <v>12100.552485833336</v>
          </cell>
        </row>
        <row r="124">
          <cell r="J124">
            <v>-11.84</v>
          </cell>
          <cell r="S124">
            <v>100</v>
          </cell>
          <cell r="T124">
            <v>100</v>
          </cell>
          <cell r="U124">
            <v>25</v>
          </cell>
          <cell r="V124">
            <v>0</v>
          </cell>
          <cell r="Z124">
            <v>0</v>
          </cell>
          <cell r="AA124">
            <v>0</v>
          </cell>
        </row>
        <row r="125">
          <cell r="J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Z125">
            <v>0</v>
          </cell>
          <cell r="AA125">
            <v>0</v>
          </cell>
        </row>
        <row r="128">
          <cell r="J128">
            <v>1045.8050000000001</v>
          </cell>
          <cell r="S128">
            <v>1933.0349999999999</v>
          </cell>
          <cell r="T128">
            <v>1933.0349999999999</v>
          </cell>
          <cell r="U128">
            <v>483.25874999999996</v>
          </cell>
          <cell r="V128">
            <v>271.11599999999999</v>
          </cell>
          <cell r="Z128">
            <v>2723.28</v>
          </cell>
          <cell r="AA128">
            <v>2723.28</v>
          </cell>
        </row>
        <row r="137">
          <cell r="J137">
            <v>7198.5579999999991</v>
          </cell>
          <cell r="S137">
            <v>8074.7827093249989</v>
          </cell>
          <cell r="T137">
            <v>8074.7827093249989</v>
          </cell>
          <cell r="U137">
            <v>2018.6956773312497</v>
          </cell>
          <cell r="V137">
            <v>1728.4899999999998</v>
          </cell>
          <cell r="Z137">
            <v>8204.4215858249991</v>
          </cell>
          <cell r="AA137">
            <v>8308.7146767449976</v>
          </cell>
        </row>
        <row r="140">
          <cell r="J140">
            <v>725735.12096999993</v>
          </cell>
          <cell r="S140">
            <v>737434.99661326443</v>
          </cell>
          <cell r="T140">
            <v>737434.99661326443</v>
          </cell>
          <cell r="U140">
            <v>184358.74915331611</v>
          </cell>
          <cell r="V140">
            <v>195010.35091000007</v>
          </cell>
          <cell r="Z140">
            <v>783751.00411912438</v>
          </cell>
          <cell r="AA140">
            <v>822148.00360710593</v>
          </cell>
        </row>
        <row r="151">
          <cell r="V151">
            <v>6635.4851600000002</v>
          </cell>
        </row>
        <row r="154">
          <cell r="J154">
            <v>11135.16</v>
          </cell>
          <cell r="S154">
            <v>12100.552485833336</v>
          </cell>
          <cell r="T154">
            <v>12100.552485833336</v>
          </cell>
          <cell r="Z154">
            <v>12100.552485833336</v>
          </cell>
          <cell r="AA154">
            <v>12100.552485833336</v>
          </cell>
        </row>
        <row r="164">
          <cell r="J164">
            <v>17.03</v>
          </cell>
          <cell r="S164">
            <v>55</v>
          </cell>
          <cell r="T164">
            <v>55</v>
          </cell>
          <cell r="U164">
            <v>13.75</v>
          </cell>
          <cell r="V164">
            <v>1.8250500000000001</v>
          </cell>
          <cell r="Z164">
            <v>60</v>
          </cell>
          <cell r="AA164">
            <v>60</v>
          </cell>
        </row>
        <row r="172">
          <cell r="J172">
            <v>238218.5973100001</v>
          </cell>
          <cell r="S172">
            <v>257613.99757257034</v>
          </cell>
          <cell r="T172">
            <v>257613.99757257034</v>
          </cell>
          <cell r="U172">
            <v>64403.499393142585</v>
          </cell>
          <cell r="V172">
            <v>87747.44570999984</v>
          </cell>
          <cell r="Z172">
            <v>281735.99188633543</v>
          </cell>
          <cell r="AA172">
            <v>320208.00384676596</v>
          </cell>
        </row>
        <row r="175">
          <cell r="S175">
            <v>37863.297766293588</v>
          </cell>
        </row>
        <row r="185">
          <cell r="J185">
            <v>2395</v>
          </cell>
          <cell r="S185">
            <v>2367</v>
          </cell>
          <cell r="V185">
            <v>2238</v>
          </cell>
        </row>
        <row r="186">
          <cell r="J186">
            <v>2351</v>
          </cell>
          <cell r="S186">
            <v>2271</v>
          </cell>
          <cell r="V186">
            <v>2188</v>
          </cell>
        </row>
        <row r="188">
          <cell r="J188">
            <v>7260.058237629376</v>
          </cell>
          <cell r="S188">
            <v>7706.742843461032</v>
          </cell>
          <cell r="V188">
            <v>7644.3231261425981</v>
          </cell>
        </row>
        <row r="189">
          <cell r="J189">
            <v>7260.058237629376</v>
          </cell>
          <cell r="S189">
            <v>7706.742843461032</v>
          </cell>
          <cell r="V189">
            <v>7644.3231261425981</v>
          </cell>
        </row>
        <row r="190">
          <cell r="J190">
            <v>561.99129739685236</v>
          </cell>
          <cell r="S190">
            <v>606.96433487564946</v>
          </cell>
          <cell r="V190">
            <v>181.74232854661787</v>
          </cell>
        </row>
        <row r="191">
          <cell r="J191">
            <v>561.99129739685236</v>
          </cell>
          <cell r="S191">
            <v>606.96433487564946</v>
          </cell>
          <cell r="V191">
            <v>181.74232854661787</v>
          </cell>
        </row>
        <row r="199">
          <cell r="J199">
            <v>2216.83</v>
          </cell>
          <cell r="S199">
            <v>2216.83</v>
          </cell>
          <cell r="V199">
            <v>9889.5300000000007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8">
          <cell r="H8">
            <v>88109.66</v>
          </cell>
          <cell r="I8">
            <v>86179.23</v>
          </cell>
          <cell r="J8">
            <v>133496.36034934421</v>
          </cell>
        </row>
        <row r="16">
          <cell r="I16">
            <v>44538.46</v>
          </cell>
        </row>
        <row r="18">
          <cell r="H18">
            <v>88109.66</v>
          </cell>
          <cell r="I18">
            <v>86179.23</v>
          </cell>
          <cell r="J18">
            <v>33000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5DD68-6972-450E-903E-048BB47835AE}">
  <sheetPr>
    <tabColor rgb="FF92D050"/>
  </sheetPr>
  <dimension ref="A1:AI96"/>
  <sheetViews>
    <sheetView tabSelected="1" zoomScale="120" zoomScaleNormal="120" workbookViewId="0">
      <selection activeCell="U12" sqref="U12"/>
    </sheetView>
  </sheetViews>
  <sheetFormatPr defaultRowHeight="12.75" x14ac:dyDescent="0.2"/>
  <cols>
    <col min="1" max="1" width="4.7109375" style="140" customWidth="1"/>
    <col min="2" max="2" width="3.42578125" style="140" customWidth="1"/>
    <col min="3" max="3" width="3.42578125" style="141" customWidth="1"/>
    <col min="4" max="4" width="5.28515625" style="140" customWidth="1"/>
    <col min="5" max="5" width="48.140625" style="4" customWidth="1"/>
    <col min="6" max="6" width="5" style="5" customWidth="1"/>
    <col min="7" max="7" width="13.5703125" style="10" hidden="1" customWidth="1"/>
    <col min="8" max="8" width="12.7109375" style="25" customWidth="1"/>
    <col min="9" max="9" width="12.7109375" style="25" hidden="1" customWidth="1"/>
    <col min="10" max="11" width="12.7109375" style="25" customWidth="1"/>
    <col min="12" max="12" width="7.85546875" style="25" customWidth="1"/>
    <col min="13" max="13" width="10.42578125" style="25" hidden="1" customWidth="1"/>
    <col min="14" max="14" width="8" style="25" hidden="1" customWidth="1"/>
    <col min="15" max="15" width="12" style="26" hidden="1" customWidth="1"/>
    <col min="16" max="16" width="12.28515625" style="25" hidden="1" customWidth="1"/>
    <col min="17" max="17" width="9.28515625" style="10" hidden="1" customWidth="1"/>
    <col min="18" max="18" width="9.5703125" style="10" hidden="1" customWidth="1"/>
    <col min="19" max="19" width="9.140625" style="10"/>
    <col min="20" max="20" width="14.5703125" style="10" customWidth="1"/>
    <col min="21" max="21" width="13.5703125" style="10" customWidth="1"/>
    <col min="22" max="22" width="14" style="10" customWidth="1"/>
    <col min="23" max="256" width="9.140625" style="10"/>
    <col min="257" max="257" width="4.7109375" style="10" customWidth="1"/>
    <col min="258" max="259" width="3.42578125" style="10" customWidth="1"/>
    <col min="260" max="260" width="5.28515625" style="10" customWidth="1"/>
    <col min="261" max="261" width="48.140625" style="10" customWidth="1"/>
    <col min="262" max="262" width="5" style="10" customWidth="1"/>
    <col min="263" max="263" width="0" style="10" hidden="1" customWidth="1"/>
    <col min="264" max="264" width="12.7109375" style="10" customWidth="1"/>
    <col min="265" max="265" width="0" style="10" hidden="1" customWidth="1"/>
    <col min="266" max="267" width="12.7109375" style="10" customWidth="1"/>
    <col min="268" max="268" width="7.85546875" style="10" customWidth="1"/>
    <col min="269" max="274" width="0" style="10" hidden="1" customWidth="1"/>
    <col min="275" max="275" width="9.140625" style="10"/>
    <col min="276" max="276" width="14.5703125" style="10" customWidth="1"/>
    <col min="277" max="277" width="13.5703125" style="10" customWidth="1"/>
    <col min="278" max="278" width="14" style="10" customWidth="1"/>
    <col min="279" max="512" width="9.140625" style="10"/>
    <col min="513" max="513" width="4.7109375" style="10" customWidth="1"/>
    <col min="514" max="515" width="3.42578125" style="10" customWidth="1"/>
    <col min="516" max="516" width="5.28515625" style="10" customWidth="1"/>
    <col min="517" max="517" width="48.140625" style="10" customWidth="1"/>
    <col min="518" max="518" width="5" style="10" customWidth="1"/>
    <col min="519" max="519" width="0" style="10" hidden="1" customWidth="1"/>
    <col min="520" max="520" width="12.7109375" style="10" customWidth="1"/>
    <col min="521" max="521" width="0" style="10" hidden="1" customWidth="1"/>
    <col min="522" max="523" width="12.7109375" style="10" customWidth="1"/>
    <col min="524" max="524" width="7.85546875" style="10" customWidth="1"/>
    <col min="525" max="530" width="0" style="10" hidden="1" customWidth="1"/>
    <col min="531" max="531" width="9.140625" style="10"/>
    <col min="532" max="532" width="14.5703125" style="10" customWidth="1"/>
    <col min="533" max="533" width="13.5703125" style="10" customWidth="1"/>
    <col min="534" max="534" width="14" style="10" customWidth="1"/>
    <col min="535" max="768" width="9.140625" style="10"/>
    <col min="769" max="769" width="4.7109375" style="10" customWidth="1"/>
    <col min="770" max="771" width="3.42578125" style="10" customWidth="1"/>
    <col min="772" max="772" width="5.28515625" style="10" customWidth="1"/>
    <col min="773" max="773" width="48.140625" style="10" customWidth="1"/>
    <col min="774" max="774" width="5" style="10" customWidth="1"/>
    <col min="775" max="775" width="0" style="10" hidden="1" customWidth="1"/>
    <col min="776" max="776" width="12.7109375" style="10" customWidth="1"/>
    <col min="777" max="777" width="0" style="10" hidden="1" customWidth="1"/>
    <col min="778" max="779" width="12.7109375" style="10" customWidth="1"/>
    <col min="780" max="780" width="7.85546875" style="10" customWidth="1"/>
    <col min="781" max="786" width="0" style="10" hidden="1" customWidth="1"/>
    <col min="787" max="787" width="9.140625" style="10"/>
    <col min="788" max="788" width="14.5703125" style="10" customWidth="1"/>
    <col min="789" max="789" width="13.5703125" style="10" customWidth="1"/>
    <col min="790" max="790" width="14" style="10" customWidth="1"/>
    <col min="791" max="1024" width="9.140625" style="10"/>
    <col min="1025" max="1025" width="4.7109375" style="10" customWidth="1"/>
    <col min="1026" max="1027" width="3.42578125" style="10" customWidth="1"/>
    <col min="1028" max="1028" width="5.28515625" style="10" customWidth="1"/>
    <col min="1029" max="1029" width="48.140625" style="10" customWidth="1"/>
    <col min="1030" max="1030" width="5" style="10" customWidth="1"/>
    <col min="1031" max="1031" width="0" style="10" hidden="1" customWidth="1"/>
    <col min="1032" max="1032" width="12.7109375" style="10" customWidth="1"/>
    <col min="1033" max="1033" width="0" style="10" hidden="1" customWidth="1"/>
    <col min="1034" max="1035" width="12.7109375" style="10" customWidth="1"/>
    <col min="1036" max="1036" width="7.85546875" style="10" customWidth="1"/>
    <col min="1037" max="1042" width="0" style="10" hidden="1" customWidth="1"/>
    <col min="1043" max="1043" width="9.140625" style="10"/>
    <col min="1044" max="1044" width="14.5703125" style="10" customWidth="1"/>
    <col min="1045" max="1045" width="13.5703125" style="10" customWidth="1"/>
    <col min="1046" max="1046" width="14" style="10" customWidth="1"/>
    <col min="1047" max="1280" width="9.140625" style="10"/>
    <col min="1281" max="1281" width="4.7109375" style="10" customWidth="1"/>
    <col min="1282" max="1283" width="3.42578125" style="10" customWidth="1"/>
    <col min="1284" max="1284" width="5.28515625" style="10" customWidth="1"/>
    <col min="1285" max="1285" width="48.140625" style="10" customWidth="1"/>
    <col min="1286" max="1286" width="5" style="10" customWidth="1"/>
    <col min="1287" max="1287" width="0" style="10" hidden="1" customWidth="1"/>
    <col min="1288" max="1288" width="12.7109375" style="10" customWidth="1"/>
    <col min="1289" max="1289" width="0" style="10" hidden="1" customWidth="1"/>
    <col min="1290" max="1291" width="12.7109375" style="10" customWidth="1"/>
    <col min="1292" max="1292" width="7.85546875" style="10" customWidth="1"/>
    <col min="1293" max="1298" width="0" style="10" hidden="1" customWidth="1"/>
    <col min="1299" max="1299" width="9.140625" style="10"/>
    <col min="1300" max="1300" width="14.5703125" style="10" customWidth="1"/>
    <col min="1301" max="1301" width="13.5703125" style="10" customWidth="1"/>
    <col min="1302" max="1302" width="14" style="10" customWidth="1"/>
    <col min="1303" max="1536" width="9.140625" style="10"/>
    <col min="1537" max="1537" width="4.7109375" style="10" customWidth="1"/>
    <col min="1538" max="1539" width="3.42578125" style="10" customWidth="1"/>
    <col min="1540" max="1540" width="5.28515625" style="10" customWidth="1"/>
    <col min="1541" max="1541" width="48.140625" style="10" customWidth="1"/>
    <col min="1542" max="1542" width="5" style="10" customWidth="1"/>
    <col min="1543" max="1543" width="0" style="10" hidden="1" customWidth="1"/>
    <col min="1544" max="1544" width="12.7109375" style="10" customWidth="1"/>
    <col min="1545" max="1545" width="0" style="10" hidden="1" customWidth="1"/>
    <col min="1546" max="1547" width="12.7109375" style="10" customWidth="1"/>
    <col min="1548" max="1548" width="7.85546875" style="10" customWidth="1"/>
    <col min="1549" max="1554" width="0" style="10" hidden="1" customWidth="1"/>
    <col min="1555" max="1555" width="9.140625" style="10"/>
    <col min="1556" max="1556" width="14.5703125" style="10" customWidth="1"/>
    <col min="1557" max="1557" width="13.5703125" style="10" customWidth="1"/>
    <col min="1558" max="1558" width="14" style="10" customWidth="1"/>
    <col min="1559" max="1792" width="9.140625" style="10"/>
    <col min="1793" max="1793" width="4.7109375" style="10" customWidth="1"/>
    <col min="1794" max="1795" width="3.42578125" style="10" customWidth="1"/>
    <col min="1796" max="1796" width="5.28515625" style="10" customWidth="1"/>
    <col min="1797" max="1797" width="48.140625" style="10" customWidth="1"/>
    <col min="1798" max="1798" width="5" style="10" customWidth="1"/>
    <col min="1799" max="1799" width="0" style="10" hidden="1" customWidth="1"/>
    <col min="1800" max="1800" width="12.7109375" style="10" customWidth="1"/>
    <col min="1801" max="1801" width="0" style="10" hidden="1" customWidth="1"/>
    <col min="1802" max="1803" width="12.7109375" style="10" customWidth="1"/>
    <col min="1804" max="1804" width="7.85546875" style="10" customWidth="1"/>
    <col min="1805" max="1810" width="0" style="10" hidden="1" customWidth="1"/>
    <col min="1811" max="1811" width="9.140625" style="10"/>
    <col min="1812" max="1812" width="14.5703125" style="10" customWidth="1"/>
    <col min="1813" max="1813" width="13.5703125" style="10" customWidth="1"/>
    <col min="1814" max="1814" width="14" style="10" customWidth="1"/>
    <col min="1815" max="2048" width="9.140625" style="10"/>
    <col min="2049" max="2049" width="4.7109375" style="10" customWidth="1"/>
    <col min="2050" max="2051" width="3.42578125" style="10" customWidth="1"/>
    <col min="2052" max="2052" width="5.28515625" style="10" customWidth="1"/>
    <col min="2053" max="2053" width="48.140625" style="10" customWidth="1"/>
    <col min="2054" max="2054" width="5" style="10" customWidth="1"/>
    <col min="2055" max="2055" width="0" style="10" hidden="1" customWidth="1"/>
    <col min="2056" max="2056" width="12.7109375" style="10" customWidth="1"/>
    <col min="2057" max="2057" width="0" style="10" hidden="1" customWidth="1"/>
    <col min="2058" max="2059" width="12.7109375" style="10" customWidth="1"/>
    <col min="2060" max="2060" width="7.85546875" style="10" customWidth="1"/>
    <col min="2061" max="2066" width="0" style="10" hidden="1" customWidth="1"/>
    <col min="2067" max="2067" width="9.140625" style="10"/>
    <col min="2068" max="2068" width="14.5703125" style="10" customWidth="1"/>
    <col min="2069" max="2069" width="13.5703125" style="10" customWidth="1"/>
    <col min="2070" max="2070" width="14" style="10" customWidth="1"/>
    <col min="2071" max="2304" width="9.140625" style="10"/>
    <col min="2305" max="2305" width="4.7109375" style="10" customWidth="1"/>
    <col min="2306" max="2307" width="3.42578125" style="10" customWidth="1"/>
    <col min="2308" max="2308" width="5.28515625" style="10" customWidth="1"/>
    <col min="2309" max="2309" width="48.140625" style="10" customWidth="1"/>
    <col min="2310" max="2310" width="5" style="10" customWidth="1"/>
    <col min="2311" max="2311" width="0" style="10" hidden="1" customWidth="1"/>
    <col min="2312" max="2312" width="12.7109375" style="10" customWidth="1"/>
    <col min="2313" max="2313" width="0" style="10" hidden="1" customWidth="1"/>
    <col min="2314" max="2315" width="12.7109375" style="10" customWidth="1"/>
    <col min="2316" max="2316" width="7.85546875" style="10" customWidth="1"/>
    <col min="2317" max="2322" width="0" style="10" hidden="1" customWidth="1"/>
    <col min="2323" max="2323" width="9.140625" style="10"/>
    <col min="2324" max="2324" width="14.5703125" style="10" customWidth="1"/>
    <col min="2325" max="2325" width="13.5703125" style="10" customWidth="1"/>
    <col min="2326" max="2326" width="14" style="10" customWidth="1"/>
    <col min="2327" max="2560" width="9.140625" style="10"/>
    <col min="2561" max="2561" width="4.7109375" style="10" customWidth="1"/>
    <col min="2562" max="2563" width="3.42578125" style="10" customWidth="1"/>
    <col min="2564" max="2564" width="5.28515625" style="10" customWidth="1"/>
    <col min="2565" max="2565" width="48.140625" style="10" customWidth="1"/>
    <col min="2566" max="2566" width="5" style="10" customWidth="1"/>
    <col min="2567" max="2567" width="0" style="10" hidden="1" customWidth="1"/>
    <col min="2568" max="2568" width="12.7109375" style="10" customWidth="1"/>
    <col min="2569" max="2569" width="0" style="10" hidden="1" customWidth="1"/>
    <col min="2570" max="2571" width="12.7109375" style="10" customWidth="1"/>
    <col min="2572" max="2572" width="7.85546875" style="10" customWidth="1"/>
    <col min="2573" max="2578" width="0" style="10" hidden="1" customWidth="1"/>
    <col min="2579" max="2579" width="9.140625" style="10"/>
    <col min="2580" max="2580" width="14.5703125" style="10" customWidth="1"/>
    <col min="2581" max="2581" width="13.5703125" style="10" customWidth="1"/>
    <col min="2582" max="2582" width="14" style="10" customWidth="1"/>
    <col min="2583" max="2816" width="9.140625" style="10"/>
    <col min="2817" max="2817" width="4.7109375" style="10" customWidth="1"/>
    <col min="2818" max="2819" width="3.42578125" style="10" customWidth="1"/>
    <col min="2820" max="2820" width="5.28515625" style="10" customWidth="1"/>
    <col min="2821" max="2821" width="48.140625" style="10" customWidth="1"/>
    <col min="2822" max="2822" width="5" style="10" customWidth="1"/>
    <col min="2823" max="2823" width="0" style="10" hidden="1" customWidth="1"/>
    <col min="2824" max="2824" width="12.7109375" style="10" customWidth="1"/>
    <col min="2825" max="2825" width="0" style="10" hidden="1" customWidth="1"/>
    <col min="2826" max="2827" width="12.7109375" style="10" customWidth="1"/>
    <col min="2828" max="2828" width="7.85546875" style="10" customWidth="1"/>
    <col min="2829" max="2834" width="0" style="10" hidden="1" customWidth="1"/>
    <col min="2835" max="2835" width="9.140625" style="10"/>
    <col min="2836" max="2836" width="14.5703125" style="10" customWidth="1"/>
    <col min="2837" max="2837" width="13.5703125" style="10" customWidth="1"/>
    <col min="2838" max="2838" width="14" style="10" customWidth="1"/>
    <col min="2839" max="3072" width="9.140625" style="10"/>
    <col min="3073" max="3073" width="4.7109375" style="10" customWidth="1"/>
    <col min="3074" max="3075" width="3.42578125" style="10" customWidth="1"/>
    <col min="3076" max="3076" width="5.28515625" style="10" customWidth="1"/>
    <col min="3077" max="3077" width="48.140625" style="10" customWidth="1"/>
    <col min="3078" max="3078" width="5" style="10" customWidth="1"/>
    <col min="3079" max="3079" width="0" style="10" hidden="1" customWidth="1"/>
    <col min="3080" max="3080" width="12.7109375" style="10" customWidth="1"/>
    <col min="3081" max="3081" width="0" style="10" hidden="1" customWidth="1"/>
    <col min="3082" max="3083" width="12.7109375" style="10" customWidth="1"/>
    <col min="3084" max="3084" width="7.85546875" style="10" customWidth="1"/>
    <col min="3085" max="3090" width="0" style="10" hidden="1" customWidth="1"/>
    <col min="3091" max="3091" width="9.140625" style="10"/>
    <col min="3092" max="3092" width="14.5703125" style="10" customWidth="1"/>
    <col min="3093" max="3093" width="13.5703125" style="10" customWidth="1"/>
    <col min="3094" max="3094" width="14" style="10" customWidth="1"/>
    <col min="3095" max="3328" width="9.140625" style="10"/>
    <col min="3329" max="3329" width="4.7109375" style="10" customWidth="1"/>
    <col min="3330" max="3331" width="3.42578125" style="10" customWidth="1"/>
    <col min="3332" max="3332" width="5.28515625" style="10" customWidth="1"/>
    <col min="3333" max="3333" width="48.140625" style="10" customWidth="1"/>
    <col min="3334" max="3334" width="5" style="10" customWidth="1"/>
    <col min="3335" max="3335" width="0" style="10" hidden="1" customWidth="1"/>
    <col min="3336" max="3336" width="12.7109375" style="10" customWidth="1"/>
    <col min="3337" max="3337" width="0" style="10" hidden="1" customWidth="1"/>
    <col min="3338" max="3339" width="12.7109375" style="10" customWidth="1"/>
    <col min="3340" max="3340" width="7.85546875" style="10" customWidth="1"/>
    <col min="3341" max="3346" width="0" style="10" hidden="1" customWidth="1"/>
    <col min="3347" max="3347" width="9.140625" style="10"/>
    <col min="3348" max="3348" width="14.5703125" style="10" customWidth="1"/>
    <col min="3349" max="3349" width="13.5703125" style="10" customWidth="1"/>
    <col min="3350" max="3350" width="14" style="10" customWidth="1"/>
    <col min="3351" max="3584" width="9.140625" style="10"/>
    <col min="3585" max="3585" width="4.7109375" style="10" customWidth="1"/>
    <col min="3586" max="3587" width="3.42578125" style="10" customWidth="1"/>
    <col min="3588" max="3588" width="5.28515625" style="10" customWidth="1"/>
    <col min="3589" max="3589" width="48.140625" style="10" customWidth="1"/>
    <col min="3590" max="3590" width="5" style="10" customWidth="1"/>
    <col min="3591" max="3591" width="0" style="10" hidden="1" customWidth="1"/>
    <col min="3592" max="3592" width="12.7109375" style="10" customWidth="1"/>
    <col min="3593" max="3593" width="0" style="10" hidden="1" customWidth="1"/>
    <col min="3594" max="3595" width="12.7109375" style="10" customWidth="1"/>
    <col min="3596" max="3596" width="7.85546875" style="10" customWidth="1"/>
    <col min="3597" max="3602" width="0" style="10" hidden="1" customWidth="1"/>
    <col min="3603" max="3603" width="9.140625" style="10"/>
    <col min="3604" max="3604" width="14.5703125" style="10" customWidth="1"/>
    <col min="3605" max="3605" width="13.5703125" style="10" customWidth="1"/>
    <col min="3606" max="3606" width="14" style="10" customWidth="1"/>
    <col min="3607" max="3840" width="9.140625" style="10"/>
    <col min="3841" max="3841" width="4.7109375" style="10" customWidth="1"/>
    <col min="3842" max="3843" width="3.42578125" style="10" customWidth="1"/>
    <col min="3844" max="3844" width="5.28515625" style="10" customWidth="1"/>
    <col min="3845" max="3845" width="48.140625" style="10" customWidth="1"/>
    <col min="3846" max="3846" width="5" style="10" customWidth="1"/>
    <col min="3847" max="3847" width="0" style="10" hidden="1" customWidth="1"/>
    <col min="3848" max="3848" width="12.7109375" style="10" customWidth="1"/>
    <col min="3849" max="3849" width="0" style="10" hidden="1" customWidth="1"/>
    <col min="3850" max="3851" width="12.7109375" style="10" customWidth="1"/>
    <col min="3852" max="3852" width="7.85546875" style="10" customWidth="1"/>
    <col min="3853" max="3858" width="0" style="10" hidden="1" customWidth="1"/>
    <col min="3859" max="3859" width="9.140625" style="10"/>
    <col min="3860" max="3860" width="14.5703125" style="10" customWidth="1"/>
    <col min="3861" max="3861" width="13.5703125" style="10" customWidth="1"/>
    <col min="3862" max="3862" width="14" style="10" customWidth="1"/>
    <col min="3863" max="4096" width="9.140625" style="10"/>
    <col min="4097" max="4097" width="4.7109375" style="10" customWidth="1"/>
    <col min="4098" max="4099" width="3.42578125" style="10" customWidth="1"/>
    <col min="4100" max="4100" width="5.28515625" style="10" customWidth="1"/>
    <col min="4101" max="4101" width="48.140625" style="10" customWidth="1"/>
    <col min="4102" max="4102" width="5" style="10" customWidth="1"/>
    <col min="4103" max="4103" width="0" style="10" hidden="1" customWidth="1"/>
    <col min="4104" max="4104" width="12.7109375" style="10" customWidth="1"/>
    <col min="4105" max="4105" width="0" style="10" hidden="1" customWidth="1"/>
    <col min="4106" max="4107" width="12.7109375" style="10" customWidth="1"/>
    <col min="4108" max="4108" width="7.85546875" style="10" customWidth="1"/>
    <col min="4109" max="4114" width="0" style="10" hidden="1" customWidth="1"/>
    <col min="4115" max="4115" width="9.140625" style="10"/>
    <col min="4116" max="4116" width="14.5703125" style="10" customWidth="1"/>
    <col min="4117" max="4117" width="13.5703125" style="10" customWidth="1"/>
    <col min="4118" max="4118" width="14" style="10" customWidth="1"/>
    <col min="4119" max="4352" width="9.140625" style="10"/>
    <col min="4353" max="4353" width="4.7109375" style="10" customWidth="1"/>
    <col min="4354" max="4355" width="3.42578125" style="10" customWidth="1"/>
    <col min="4356" max="4356" width="5.28515625" style="10" customWidth="1"/>
    <col min="4357" max="4357" width="48.140625" style="10" customWidth="1"/>
    <col min="4358" max="4358" width="5" style="10" customWidth="1"/>
    <col min="4359" max="4359" width="0" style="10" hidden="1" customWidth="1"/>
    <col min="4360" max="4360" width="12.7109375" style="10" customWidth="1"/>
    <col min="4361" max="4361" width="0" style="10" hidden="1" customWidth="1"/>
    <col min="4362" max="4363" width="12.7109375" style="10" customWidth="1"/>
    <col min="4364" max="4364" width="7.85546875" style="10" customWidth="1"/>
    <col min="4365" max="4370" width="0" style="10" hidden="1" customWidth="1"/>
    <col min="4371" max="4371" width="9.140625" style="10"/>
    <col min="4372" max="4372" width="14.5703125" style="10" customWidth="1"/>
    <col min="4373" max="4373" width="13.5703125" style="10" customWidth="1"/>
    <col min="4374" max="4374" width="14" style="10" customWidth="1"/>
    <col min="4375" max="4608" width="9.140625" style="10"/>
    <col min="4609" max="4609" width="4.7109375" style="10" customWidth="1"/>
    <col min="4610" max="4611" width="3.42578125" style="10" customWidth="1"/>
    <col min="4612" max="4612" width="5.28515625" style="10" customWidth="1"/>
    <col min="4613" max="4613" width="48.140625" style="10" customWidth="1"/>
    <col min="4614" max="4614" width="5" style="10" customWidth="1"/>
    <col min="4615" max="4615" width="0" style="10" hidden="1" customWidth="1"/>
    <col min="4616" max="4616" width="12.7109375" style="10" customWidth="1"/>
    <col min="4617" max="4617" width="0" style="10" hidden="1" customWidth="1"/>
    <col min="4618" max="4619" width="12.7109375" style="10" customWidth="1"/>
    <col min="4620" max="4620" width="7.85546875" style="10" customWidth="1"/>
    <col min="4621" max="4626" width="0" style="10" hidden="1" customWidth="1"/>
    <col min="4627" max="4627" width="9.140625" style="10"/>
    <col min="4628" max="4628" width="14.5703125" style="10" customWidth="1"/>
    <col min="4629" max="4629" width="13.5703125" style="10" customWidth="1"/>
    <col min="4630" max="4630" width="14" style="10" customWidth="1"/>
    <col min="4631" max="4864" width="9.140625" style="10"/>
    <col min="4865" max="4865" width="4.7109375" style="10" customWidth="1"/>
    <col min="4866" max="4867" width="3.42578125" style="10" customWidth="1"/>
    <col min="4868" max="4868" width="5.28515625" style="10" customWidth="1"/>
    <col min="4869" max="4869" width="48.140625" style="10" customWidth="1"/>
    <col min="4870" max="4870" width="5" style="10" customWidth="1"/>
    <col min="4871" max="4871" width="0" style="10" hidden="1" customWidth="1"/>
    <col min="4872" max="4872" width="12.7109375" style="10" customWidth="1"/>
    <col min="4873" max="4873" width="0" style="10" hidden="1" customWidth="1"/>
    <col min="4874" max="4875" width="12.7109375" style="10" customWidth="1"/>
    <col min="4876" max="4876" width="7.85546875" style="10" customWidth="1"/>
    <col min="4877" max="4882" width="0" style="10" hidden="1" customWidth="1"/>
    <col min="4883" max="4883" width="9.140625" style="10"/>
    <col min="4884" max="4884" width="14.5703125" style="10" customWidth="1"/>
    <col min="4885" max="4885" width="13.5703125" style="10" customWidth="1"/>
    <col min="4886" max="4886" width="14" style="10" customWidth="1"/>
    <col min="4887" max="5120" width="9.140625" style="10"/>
    <col min="5121" max="5121" width="4.7109375" style="10" customWidth="1"/>
    <col min="5122" max="5123" width="3.42578125" style="10" customWidth="1"/>
    <col min="5124" max="5124" width="5.28515625" style="10" customWidth="1"/>
    <col min="5125" max="5125" width="48.140625" style="10" customWidth="1"/>
    <col min="5126" max="5126" width="5" style="10" customWidth="1"/>
    <col min="5127" max="5127" width="0" style="10" hidden="1" customWidth="1"/>
    <col min="5128" max="5128" width="12.7109375" style="10" customWidth="1"/>
    <col min="5129" max="5129" width="0" style="10" hidden="1" customWidth="1"/>
    <col min="5130" max="5131" width="12.7109375" style="10" customWidth="1"/>
    <col min="5132" max="5132" width="7.85546875" style="10" customWidth="1"/>
    <col min="5133" max="5138" width="0" style="10" hidden="1" customWidth="1"/>
    <col min="5139" max="5139" width="9.140625" style="10"/>
    <col min="5140" max="5140" width="14.5703125" style="10" customWidth="1"/>
    <col min="5141" max="5141" width="13.5703125" style="10" customWidth="1"/>
    <col min="5142" max="5142" width="14" style="10" customWidth="1"/>
    <col min="5143" max="5376" width="9.140625" style="10"/>
    <col min="5377" max="5377" width="4.7109375" style="10" customWidth="1"/>
    <col min="5378" max="5379" width="3.42578125" style="10" customWidth="1"/>
    <col min="5380" max="5380" width="5.28515625" style="10" customWidth="1"/>
    <col min="5381" max="5381" width="48.140625" style="10" customWidth="1"/>
    <col min="5382" max="5382" width="5" style="10" customWidth="1"/>
    <col min="5383" max="5383" width="0" style="10" hidden="1" customWidth="1"/>
    <col min="5384" max="5384" width="12.7109375" style="10" customWidth="1"/>
    <col min="5385" max="5385" width="0" style="10" hidden="1" customWidth="1"/>
    <col min="5386" max="5387" width="12.7109375" style="10" customWidth="1"/>
    <col min="5388" max="5388" width="7.85546875" style="10" customWidth="1"/>
    <col min="5389" max="5394" width="0" style="10" hidden="1" customWidth="1"/>
    <col min="5395" max="5395" width="9.140625" style="10"/>
    <col min="5396" max="5396" width="14.5703125" style="10" customWidth="1"/>
    <col min="5397" max="5397" width="13.5703125" style="10" customWidth="1"/>
    <col min="5398" max="5398" width="14" style="10" customWidth="1"/>
    <col min="5399" max="5632" width="9.140625" style="10"/>
    <col min="5633" max="5633" width="4.7109375" style="10" customWidth="1"/>
    <col min="5634" max="5635" width="3.42578125" style="10" customWidth="1"/>
    <col min="5636" max="5636" width="5.28515625" style="10" customWidth="1"/>
    <col min="5637" max="5637" width="48.140625" style="10" customWidth="1"/>
    <col min="5638" max="5638" width="5" style="10" customWidth="1"/>
    <col min="5639" max="5639" width="0" style="10" hidden="1" customWidth="1"/>
    <col min="5640" max="5640" width="12.7109375" style="10" customWidth="1"/>
    <col min="5641" max="5641" width="0" style="10" hidden="1" customWidth="1"/>
    <col min="5642" max="5643" width="12.7109375" style="10" customWidth="1"/>
    <col min="5644" max="5644" width="7.85546875" style="10" customWidth="1"/>
    <col min="5645" max="5650" width="0" style="10" hidden="1" customWidth="1"/>
    <col min="5651" max="5651" width="9.140625" style="10"/>
    <col min="5652" max="5652" width="14.5703125" style="10" customWidth="1"/>
    <col min="5653" max="5653" width="13.5703125" style="10" customWidth="1"/>
    <col min="5654" max="5654" width="14" style="10" customWidth="1"/>
    <col min="5655" max="5888" width="9.140625" style="10"/>
    <col min="5889" max="5889" width="4.7109375" style="10" customWidth="1"/>
    <col min="5890" max="5891" width="3.42578125" style="10" customWidth="1"/>
    <col min="5892" max="5892" width="5.28515625" style="10" customWidth="1"/>
    <col min="5893" max="5893" width="48.140625" style="10" customWidth="1"/>
    <col min="5894" max="5894" width="5" style="10" customWidth="1"/>
    <col min="5895" max="5895" width="0" style="10" hidden="1" customWidth="1"/>
    <col min="5896" max="5896" width="12.7109375" style="10" customWidth="1"/>
    <col min="5897" max="5897" width="0" style="10" hidden="1" customWidth="1"/>
    <col min="5898" max="5899" width="12.7109375" style="10" customWidth="1"/>
    <col min="5900" max="5900" width="7.85546875" style="10" customWidth="1"/>
    <col min="5901" max="5906" width="0" style="10" hidden="1" customWidth="1"/>
    <col min="5907" max="5907" width="9.140625" style="10"/>
    <col min="5908" max="5908" width="14.5703125" style="10" customWidth="1"/>
    <col min="5909" max="5909" width="13.5703125" style="10" customWidth="1"/>
    <col min="5910" max="5910" width="14" style="10" customWidth="1"/>
    <col min="5911" max="6144" width="9.140625" style="10"/>
    <col min="6145" max="6145" width="4.7109375" style="10" customWidth="1"/>
    <col min="6146" max="6147" width="3.42578125" style="10" customWidth="1"/>
    <col min="6148" max="6148" width="5.28515625" style="10" customWidth="1"/>
    <col min="6149" max="6149" width="48.140625" style="10" customWidth="1"/>
    <col min="6150" max="6150" width="5" style="10" customWidth="1"/>
    <col min="6151" max="6151" width="0" style="10" hidden="1" customWidth="1"/>
    <col min="6152" max="6152" width="12.7109375" style="10" customWidth="1"/>
    <col min="6153" max="6153" width="0" style="10" hidden="1" customWidth="1"/>
    <col min="6154" max="6155" width="12.7109375" style="10" customWidth="1"/>
    <col min="6156" max="6156" width="7.85546875" style="10" customWidth="1"/>
    <col min="6157" max="6162" width="0" style="10" hidden="1" customWidth="1"/>
    <col min="6163" max="6163" width="9.140625" style="10"/>
    <col min="6164" max="6164" width="14.5703125" style="10" customWidth="1"/>
    <col min="6165" max="6165" width="13.5703125" style="10" customWidth="1"/>
    <col min="6166" max="6166" width="14" style="10" customWidth="1"/>
    <col min="6167" max="6400" width="9.140625" style="10"/>
    <col min="6401" max="6401" width="4.7109375" style="10" customWidth="1"/>
    <col min="6402" max="6403" width="3.42578125" style="10" customWidth="1"/>
    <col min="6404" max="6404" width="5.28515625" style="10" customWidth="1"/>
    <col min="6405" max="6405" width="48.140625" style="10" customWidth="1"/>
    <col min="6406" max="6406" width="5" style="10" customWidth="1"/>
    <col min="6407" max="6407" width="0" style="10" hidden="1" customWidth="1"/>
    <col min="6408" max="6408" width="12.7109375" style="10" customWidth="1"/>
    <col min="6409" max="6409" width="0" style="10" hidden="1" customWidth="1"/>
    <col min="6410" max="6411" width="12.7109375" style="10" customWidth="1"/>
    <col min="6412" max="6412" width="7.85546875" style="10" customWidth="1"/>
    <col min="6413" max="6418" width="0" style="10" hidden="1" customWidth="1"/>
    <col min="6419" max="6419" width="9.140625" style="10"/>
    <col min="6420" max="6420" width="14.5703125" style="10" customWidth="1"/>
    <col min="6421" max="6421" width="13.5703125" style="10" customWidth="1"/>
    <col min="6422" max="6422" width="14" style="10" customWidth="1"/>
    <col min="6423" max="6656" width="9.140625" style="10"/>
    <col min="6657" max="6657" width="4.7109375" style="10" customWidth="1"/>
    <col min="6658" max="6659" width="3.42578125" style="10" customWidth="1"/>
    <col min="6660" max="6660" width="5.28515625" style="10" customWidth="1"/>
    <col min="6661" max="6661" width="48.140625" style="10" customWidth="1"/>
    <col min="6662" max="6662" width="5" style="10" customWidth="1"/>
    <col min="6663" max="6663" width="0" style="10" hidden="1" customWidth="1"/>
    <col min="6664" max="6664" width="12.7109375" style="10" customWidth="1"/>
    <col min="6665" max="6665" width="0" style="10" hidden="1" customWidth="1"/>
    <col min="6666" max="6667" width="12.7109375" style="10" customWidth="1"/>
    <col min="6668" max="6668" width="7.85546875" style="10" customWidth="1"/>
    <col min="6669" max="6674" width="0" style="10" hidden="1" customWidth="1"/>
    <col min="6675" max="6675" width="9.140625" style="10"/>
    <col min="6676" max="6676" width="14.5703125" style="10" customWidth="1"/>
    <col min="6677" max="6677" width="13.5703125" style="10" customWidth="1"/>
    <col min="6678" max="6678" width="14" style="10" customWidth="1"/>
    <col min="6679" max="6912" width="9.140625" style="10"/>
    <col min="6913" max="6913" width="4.7109375" style="10" customWidth="1"/>
    <col min="6914" max="6915" width="3.42578125" style="10" customWidth="1"/>
    <col min="6916" max="6916" width="5.28515625" style="10" customWidth="1"/>
    <col min="6917" max="6917" width="48.140625" style="10" customWidth="1"/>
    <col min="6918" max="6918" width="5" style="10" customWidth="1"/>
    <col min="6919" max="6919" width="0" style="10" hidden="1" customWidth="1"/>
    <col min="6920" max="6920" width="12.7109375" style="10" customWidth="1"/>
    <col min="6921" max="6921" width="0" style="10" hidden="1" customWidth="1"/>
    <col min="6922" max="6923" width="12.7109375" style="10" customWidth="1"/>
    <col min="6924" max="6924" width="7.85546875" style="10" customWidth="1"/>
    <col min="6925" max="6930" width="0" style="10" hidden="1" customWidth="1"/>
    <col min="6931" max="6931" width="9.140625" style="10"/>
    <col min="6932" max="6932" width="14.5703125" style="10" customWidth="1"/>
    <col min="6933" max="6933" width="13.5703125" style="10" customWidth="1"/>
    <col min="6934" max="6934" width="14" style="10" customWidth="1"/>
    <col min="6935" max="7168" width="9.140625" style="10"/>
    <col min="7169" max="7169" width="4.7109375" style="10" customWidth="1"/>
    <col min="7170" max="7171" width="3.42578125" style="10" customWidth="1"/>
    <col min="7172" max="7172" width="5.28515625" style="10" customWidth="1"/>
    <col min="7173" max="7173" width="48.140625" style="10" customWidth="1"/>
    <col min="7174" max="7174" width="5" style="10" customWidth="1"/>
    <col min="7175" max="7175" width="0" style="10" hidden="1" customWidth="1"/>
    <col min="7176" max="7176" width="12.7109375" style="10" customWidth="1"/>
    <col min="7177" max="7177" width="0" style="10" hidden="1" customWidth="1"/>
    <col min="7178" max="7179" width="12.7109375" style="10" customWidth="1"/>
    <col min="7180" max="7180" width="7.85546875" style="10" customWidth="1"/>
    <col min="7181" max="7186" width="0" style="10" hidden="1" customWidth="1"/>
    <col min="7187" max="7187" width="9.140625" style="10"/>
    <col min="7188" max="7188" width="14.5703125" style="10" customWidth="1"/>
    <col min="7189" max="7189" width="13.5703125" style="10" customWidth="1"/>
    <col min="7190" max="7190" width="14" style="10" customWidth="1"/>
    <col min="7191" max="7424" width="9.140625" style="10"/>
    <col min="7425" max="7425" width="4.7109375" style="10" customWidth="1"/>
    <col min="7426" max="7427" width="3.42578125" style="10" customWidth="1"/>
    <col min="7428" max="7428" width="5.28515625" style="10" customWidth="1"/>
    <col min="7429" max="7429" width="48.140625" style="10" customWidth="1"/>
    <col min="7430" max="7430" width="5" style="10" customWidth="1"/>
    <col min="7431" max="7431" width="0" style="10" hidden="1" customWidth="1"/>
    <col min="7432" max="7432" width="12.7109375" style="10" customWidth="1"/>
    <col min="7433" max="7433" width="0" style="10" hidden="1" customWidth="1"/>
    <col min="7434" max="7435" width="12.7109375" style="10" customWidth="1"/>
    <col min="7436" max="7436" width="7.85546875" style="10" customWidth="1"/>
    <col min="7437" max="7442" width="0" style="10" hidden="1" customWidth="1"/>
    <col min="7443" max="7443" width="9.140625" style="10"/>
    <col min="7444" max="7444" width="14.5703125" style="10" customWidth="1"/>
    <col min="7445" max="7445" width="13.5703125" style="10" customWidth="1"/>
    <col min="7446" max="7446" width="14" style="10" customWidth="1"/>
    <col min="7447" max="7680" width="9.140625" style="10"/>
    <col min="7681" max="7681" width="4.7109375" style="10" customWidth="1"/>
    <col min="7682" max="7683" width="3.42578125" style="10" customWidth="1"/>
    <col min="7684" max="7684" width="5.28515625" style="10" customWidth="1"/>
    <col min="7685" max="7685" width="48.140625" style="10" customWidth="1"/>
    <col min="7686" max="7686" width="5" style="10" customWidth="1"/>
    <col min="7687" max="7687" width="0" style="10" hidden="1" customWidth="1"/>
    <col min="7688" max="7688" width="12.7109375" style="10" customWidth="1"/>
    <col min="7689" max="7689" width="0" style="10" hidden="1" customWidth="1"/>
    <col min="7690" max="7691" width="12.7109375" style="10" customWidth="1"/>
    <col min="7692" max="7692" width="7.85546875" style="10" customWidth="1"/>
    <col min="7693" max="7698" width="0" style="10" hidden="1" customWidth="1"/>
    <col min="7699" max="7699" width="9.140625" style="10"/>
    <col min="7700" max="7700" width="14.5703125" style="10" customWidth="1"/>
    <col min="7701" max="7701" width="13.5703125" style="10" customWidth="1"/>
    <col min="7702" max="7702" width="14" style="10" customWidth="1"/>
    <col min="7703" max="7936" width="9.140625" style="10"/>
    <col min="7937" max="7937" width="4.7109375" style="10" customWidth="1"/>
    <col min="7938" max="7939" width="3.42578125" style="10" customWidth="1"/>
    <col min="7940" max="7940" width="5.28515625" style="10" customWidth="1"/>
    <col min="7941" max="7941" width="48.140625" style="10" customWidth="1"/>
    <col min="7942" max="7942" width="5" style="10" customWidth="1"/>
    <col min="7943" max="7943" width="0" style="10" hidden="1" customWidth="1"/>
    <col min="7944" max="7944" width="12.7109375" style="10" customWidth="1"/>
    <col min="7945" max="7945" width="0" style="10" hidden="1" customWidth="1"/>
    <col min="7946" max="7947" width="12.7109375" style="10" customWidth="1"/>
    <col min="7948" max="7948" width="7.85546875" style="10" customWidth="1"/>
    <col min="7949" max="7954" width="0" style="10" hidden="1" customWidth="1"/>
    <col min="7955" max="7955" width="9.140625" style="10"/>
    <col min="7956" max="7956" width="14.5703125" style="10" customWidth="1"/>
    <col min="7957" max="7957" width="13.5703125" style="10" customWidth="1"/>
    <col min="7958" max="7958" width="14" style="10" customWidth="1"/>
    <col min="7959" max="8192" width="9.140625" style="10"/>
    <col min="8193" max="8193" width="4.7109375" style="10" customWidth="1"/>
    <col min="8194" max="8195" width="3.42578125" style="10" customWidth="1"/>
    <col min="8196" max="8196" width="5.28515625" style="10" customWidth="1"/>
    <col min="8197" max="8197" width="48.140625" style="10" customWidth="1"/>
    <col min="8198" max="8198" width="5" style="10" customWidth="1"/>
    <col min="8199" max="8199" width="0" style="10" hidden="1" customWidth="1"/>
    <col min="8200" max="8200" width="12.7109375" style="10" customWidth="1"/>
    <col min="8201" max="8201" width="0" style="10" hidden="1" customWidth="1"/>
    <col min="8202" max="8203" width="12.7109375" style="10" customWidth="1"/>
    <col min="8204" max="8204" width="7.85546875" style="10" customWidth="1"/>
    <col min="8205" max="8210" width="0" style="10" hidden="1" customWidth="1"/>
    <col min="8211" max="8211" width="9.140625" style="10"/>
    <col min="8212" max="8212" width="14.5703125" style="10" customWidth="1"/>
    <col min="8213" max="8213" width="13.5703125" style="10" customWidth="1"/>
    <col min="8214" max="8214" width="14" style="10" customWidth="1"/>
    <col min="8215" max="8448" width="9.140625" style="10"/>
    <col min="8449" max="8449" width="4.7109375" style="10" customWidth="1"/>
    <col min="8450" max="8451" width="3.42578125" style="10" customWidth="1"/>
    <col min="8452" max="8452" width="5.28515625" style="10" customWidth="1"/>
    <col min="8453" max="8453" width="48.140625" style="10" customWidth="1"/>
    <col min="8454" max="8454" width="5" style="10" customWidth="1"/>
    <col min="8455" max="8455" width="0" style="10" hidden="1" customWidth="1"/>
    <col min="8456" max="8456" width="12.7109375" style="10" customWidth="1"/>
    <col min="8457" max="8457" width="0" style="10" hidden="1" customWidth="1"/>
    <col min="8458" max="8459" width="12.7109375" style="10" customWidth="1"/>
    <col min="8460" max="8460" width="7.85546875" style="10" customWidth="1"/>
    <col min="8461" max="8466" width="0" style="10" hidden="1" customWidth="1"/>
    <col min="8467" max="8467" width="9.140625" style="10"/>
    <col min="8468" max="8468" width="14.5703125" style="10" customWidth="1"/>
    <col min="8469" max="8469" width="13.5703125" style="10" customWidth="1"/>
    <col min="8470" max="8470" width="14" style="10" customWidth="1"/>
    <col min="8471" max="8704" width="9.140625" style="10"/>
    <col min="8705" max="8705" width="4.7109375" style="10" customWidth="1"/>
    <col min="8706" max="8707" width="3.42578125" style="10" customWidth="1"/>
    <col min="8708" max="8708" width="5.28515625" style="10" customWidth="1"/>
    <col min="8709" max="8709" width="48.140625" style="10" customWidth="1"/>
    <col min="8710" max="8710" width="5" style="10" customWidth="1"/>
    <col min="8711" max="8711" width="0" style="10" hidden="1" customWidth="1"/>
    <col min="8712" max="8712" width="12.7109375" style="10" customWidth="1"/>
    <col min="8713" max="8713" width="0" style="10" hidden="1" customWidth="1"/>
    <col min="8714" max="8715" width="12.7109375" style="10" customWidth="1"/>
    <col min="8716" max="8716" width="7.85546875" style="10" customWidth="1"/>
    <col min="8717" max="8722" width="0" style="10" hidden="1" customWidth="1"/>
    <col min="8723" max="8723" width="9.140625" style="10"/>
    <col min="8724" max="8724" width="14.5703125" style="10" customWidth="1"/>
    <col min="8725" max="8725" width="13.5703125" style="10" customWidth="1"/>
    <col min="8726" max="8726" width="14" style="10" customWidth="1"/>
    <col min="8727" max="8960" width="9.140625" style="10"/>
    <col min="8961" max="8961" width="4.7109375" style="10" customWidth="1"/>
    <col min="8962" max="8963" width="3.42578125" style="10" customWidth="1"/>
    <col min="8964" max="8964" width="5.28515625" style="10" customWidth="1"/>
    <col min="8965" max="8965" width="48.140625" style="10" customWidth="1"/>
    <col min="8966" max="8966" width="5" style="10" customWidth="1"/>
    <col min="8967" max="8967" width="0" style="10" hidden="1" customWidth="1"/>
    <col min="8968" max="8968" width="12.7109375" style="10" customWidth="1"/>
    <col min="8969" max="8969" width="0" style="10" hidden="1" customWidth="1"/>
    <col min="8970" max="8971" width="12.7109375" style="10" customWidth="1"/>
    <col min="8972" max="8972" width="7.85546875" style="10" customWidth="1"/>
    <col min="8973" max="8978" width="0" style="10" hidden="1" customWidth="1"/>
    <col min="8979" max="8979" width="9.140625" style="10"/>
    <col min="8980" max="8980" width="14.5703125" style="10" customWidth="1"/>
    <col min="8981" max="8981" width="13.5703125" style="10" customWidth="1"/>
    <col min="8982" max="8982" width="14" style="10" customWidth="1"/>
    <col min="8983" max="9216" width="9.140625" style="10"/>
    <col min="9217" max="9217" width="4.7109375" style="10" customWidth="1"/>
    <col min="9218" max="9219" width="3.42578125" style="10" customWidth="1"/>
    <col min="9220" max="9220" width="5.28515625" style="10" customWidth="1"/>
    <col min="9221" max="9221" width="48.140625" style="10" customWidth="1"/>
    <col min="9222" max="9222" width="5" style="10" customWidth="1"/>
    <col min="9223" max="9223" width="0" style="10" hidden="1" customWidth="1"/>
    <col min="9224" max="9224" width="12.7109375" style="10" customWidth="1"/>
    <col min="9225" max="9225" width="0" style="10" hidden="1" customWidth="1"/>
    <col min="9226" max="9227" width="12.7109375" style="10" customWidth="1"/>
    <col min="9228" max="9228" width="7.85546875" style="10" customWidth="1"/>
    <col min="9229" max="9234" width="0" style="10" hidden="1" customWidth="1"/>
    <col min="9235" max="9235" width="9.140625" style="10"/>
    <col min="9236" max="9236" width="14.5703125" style="10" customWidth="1"/>
    <col min="9237" max="9237" width="13.5703125" style="10" customWidth="1"/>
    <col min="9238" max="9238" width="14" style="10" customWidth="1"/>
    <col min="9239" max="9472" width="9.140625" style="10"/>
    <col min="9473" max="9473" width="4.7109375" style="10" customWidth="1"/>
    <col min="9474" max="9475" width="3.42578125" style="10" customWidth="1"/>
    <col min="9476" max="9476" width="5.28515625" style="10" customWidth="1"/>
    <col min="9477" max="9477" width="48.140625" style="10" customWidth="1"/>
    <col min="9478" max="9478" width="5" style="10" customWidth="1"/>
    <col min="9479" max="9479" width="0" style="10" hidden="1" customWidth="1"/>
    <col min="9480" max="9480" width="12.7109375" style="10" customWidth="1"/>
    <col min="9481" max="9481" width="0" style="10" hidden="1" customWidth="1"/>
    <col min="9482" max="9483" width="12.7109375" style="10" customWidth="1"/>
    <col min="9484" max="9484" width="7.85546875" style="10" customWidth="1"/>
    <col min="9485" max="9490" width="0" style="10" hidden="1" customWidth="1"/>
    <col min="9491" max="9491" width="9.140625" style="10"/>
    <col min="9492" max="9492" width="14.5703125" style="10" customWidth="1"/>
    <col min="9493" max="9493" width="13.5703125" style="10" customWidth="1"/>
    <col min="9494" max="9494" width="14" style="10" customWidth="1"/>
    <col min="9495" max="9728" width="9.140625" style="10"/>
    <col min="9729" max="9729" width="4.7109375" style="10" customWidth="1"/>
    <col min="9730" max="9731" width="3.42578125" style="10" customWidth="1"/>
    <col min="9732" max="9732" width="5.28515625" style="10" customWidth="1"/>
    <col min="9733" max="9733" width="48.140625" style="10" customWidth="1"/>
    <col min="9734" max="9734" width="5" style="10" customWidth="1"/>
    <col min="9735" max="9735" width="0" style="10" hidden="1" customWidth="1"/>
    <col min="9736" max="9736" width="12.7109375" style="10" customWidth="1"/>
    <col min="9737" max="9737" width="0" style="10" hidden="1" customWidth="1"/>
    <col min="9738" max="9739" width="12.7109375" style="10" customWidth="1"/>
    <col min="9740" max="9740" width="7.85546875" style="10" customWidth="1"/>
    <col min="9741" max="9746" width="0" style="10" hidden="1" customWidth="1"/>
    <col min="9747" max="9747" width="9.140625" style="10"/>
    <col min="9748" max="9748" width="14.5703125" style="10" customWidth="1"/>
    <col min="9749" max="9749" width="13.5703125" style="10" customWidth="1"/>
    <col min="9750" max="9750" width="14" style="10" customWidth="1"/>
    <col min="9751" max="9984" width="9.140625" style="10"/>
    <col min="9985" max="9985" width="4.7109375" style="10" customWidth="1"/>
    <col min="9986" max="9987" width="3.42578125" style="10" customWidth="1"/>
    <col min="9988" max="9988" width="5.28515625" style="10" customWidth="1"/>
    <col min="9989" max="9989" width="48.140625" style="10" customWidth="1"/>
    <col min="9990" max="9990" width="5" style="10" customWidth="1"/>
    <col min="9991" max="9991" width="0" style="10" hidden="1" customWidth="1"/>
    <col min="9992" max="9992" width="12.7109375" style="10" customWidth="1"/>
    <col min="9993" max="9993" width="0" style="10" hidden="1" customWidth="1"/>
    <col min="9994" max="9995" width="12.7109375" style="10" customWidth="1"/>
    <col min="9996" max="9996" width="7.85546875" style="10" customWidth="1"/>
    <col min="9997" max="10002" width="0" style="10" hidden="1" customWidth="1"/>
    <col min="10003" max="10003" width="9.140625" style="10"/>
    <col min="10004" max="10004" width="14.5703125" style="10" customWidth="1"/>
    <col min="10005" max="10005" width="13.5703125" style="10" customWidth="1"/>
    <col min="10006" max="10006" width="14" style="10" customWidth="1"/>
    <col min="10007" max="10240" width="9.140625" style="10"/>
    <col min="10241" max="10241" width="4.7109375" style="10" customWidth="1"/>
    <col min="10242" max="10243" width="3.42578125" style="10" customWidth="1"/>
    <col min="10244" max="10244" width="5.28515625" style="10" customWidth="1"/>
    <col min="10245" max="10245" width="48.140625" style="10" customWidth="1"/>
    <col min="10246" max="10246" width="5" style="10" customWidth="1"/>
    <col min="10247" max="10247" width="0" style="10" hidden="1" customWidth="1"/>
    <col min="10248" max="10248" width="12.7109375" style="10" customWidth="1"/>
    <col min="10249" max="10249" width="0" style="10" hidden="1" customWidth="1"/>
    <col min="10250" max="10251" width="12.7109375" style="10" customWidth="1"/>
    <col min="10252" max="10252" width="7.85546875" style="10" customWidth="1"/>
    <col min="10253" max="10258" width="0" style="10" hidden="1" customWidth="1"/>
    <col min="10259" max="10259" width="9.140625" style="10"/>
    <col min="10260" max="10260" width="14.5703125" style="10" customWidth="1"/>
    <col min="10261" max="10261" width="13.5703125" style="10" customWidth="1"/>
    <col min="10262" max="10262" width="14" style="10" customWidth="1"/>
    <col min="10263" max="10496" width="9.140625" style="10"/>
    <col min="10497" max="10497" width="4.7109375" style="10" customWidth="1"/>
    <col min="10498" max="10499" width="3.42578125" style="10" customWidth="1"/>
    <col min="10500" max="10500" width="5.28515625" style="10" customWidth="1"/>
    <col min="10501" max="10501" width="48.140625" style="10" customWidth="1"/>
    <col min="10502" max="10502" width="5" style="10" customWidth="1"/>
    <col min="10503" max="10503" width="0" style="10" hidden="1" customWidth="1"/>
    <col min="10504" max="10504" width="12.7109375" style="10" customWidth="1"/>
    <col min="10505" max="10505" width="0" style="10" hidden="1" customWidth="1"/>
    <col min="10506" max="10507" width="12.7109375" style="10" customWidth="1"/>
    <col min="10508" max="10508" width="7.85546875" style="10" customWidth="1"/>
    <col min="10509" max="10514" width="0" style="10" hidden="1" customWidth="1"/>
    <col min="10515" max="10515" width="9.140625" style="10"/>
    <col min="10516" max="10516" width="14.5703125" style="10" customWidth="1"/>
    <col min="10517" max="10517" width="13.5703125" style="10" customWidth="1"/>
    <col min="10518" max="10518" width="14" style="10" customWidth="1"/>
    <col min="10519" max="10752" width="9.140625" style="10"/>
    <col min="10753" max="10753" width="4.7109375" style="10" customWidth="1"/>
    <col min="10754" max="10755" width="3.42578125" style="10" customWidth="1"/>
    <col min="10756" max="10756" width="5.28515625" style="10" customWidth="1"/>
    <col min="10757" max="10757" width="48.140625" style="10" customWidth="1"/>
    <col min="10758" max="10758" width="5" style="10" customWidth="1"/>
    <col min="10759" max="10759" width="0" style="10" hidden="1" customWidth="1"/>
    <col min="10760" max="10760" width="12.7109375" style="10" customWidth="1"/>
    <col min="10761" max="10761" width="0" style="10" hidden="1" customWidth="1"/>
    <col min="10762" max="10763" width="12.7109375" style="10" customWidth="1"/>
    <col min="10764" max="10764" width="7.85546875" style="10" customWidth="1"/>
    <col min="10765" max="10770" width="0" style="10" hidden="1" customWidth="1"/>
    <col min="10771" max="10771" width="9.140625" style="10"/>
    <col min="10772" max="10772" width="14.5703125" style="10" customWidth="1"/>
    <col min="10773" max="10773" width="13.5703125" style="10" customWidth="1"/>
    <col min="10774" max="10774" width="14" style="10" customWidth="1"/>
    <col min="10775" max="11008" width="9.140625" style="10"/>
    <col min="11009" max="11009" width="4.7109375" style="10" customWidth="1"/>
    <col min="11010" max="11011" width="3.42578125" style="10" customWidth="1"/>
    <col min="11012" max="11012" width="5.28515625" style="10" customWidth="1"/>
    <col min="11013" max="11013" width="48.140625" style="10" customWidth="1"/>
    <col min="11014" max="11014" width="5" style="10" customWidth="1"/>
    <col min="11015" max="11015" width="0" style="10" hidden="1" customWidth="1"/>
    <col min="11016" max="11016" width="12.7109375" style="10" customWidth="1"/>
    <col min="11017" max="11017" width="0" style="10" hidden="1" customWidth="1"/>
    <col min="11018" max="11019" width="12.7109375" style="10" customWidth="1"/>
    <col min="11020" max="11020" width="7.85546875" style="10" customWidth="1"/>
    <col min="11021" max="11026" width="0" style="10" hidden="1" customWidth="1"/>
    <col min="11027" max="11027" width="9.140625" style="10"/>
    <col min="11028" max="11028" width="14.5703125" style="10" customWidth="1"/>
    <col min="11029" max="11029" width="13.5703125" style="10" customWidth="1"/>
    <col min="11030" max="11030" width="14" style="10" customWidth="1"/>
    <col min="11031" max="11264" width="9.140625" style="10"/>
    <col min="11265" max="11265" width="4.7109375" style="10" customWidth="1"/>
    <col min="11266" max="11267" width="3.42578125" style="10" customWidth="1"/>
    <col min="11268" max="11268" width="5.28515625" style="10" customWidth="1"/>
    <col min="11269" max="11269" width="48.140625" style="10" customWidth="1"/>
    <col min="11270" max="11270" width="5" style="10" customWidth="1"/>
    <col min="11271" max="11271" width="0" style="10" hidden="1" customWidth="1"/>
    <col min="11272" max="11272" width="12.7109375" style="10" customWidth="1"/>
    <col min="11273" max="11273" width="0" style="10" hidden="1" customWidth="1"/>
    <col min="11274" max="11275" width="12.7109375" style="10" customWidth="1"/>
    <col min="11276" max="11276" width="7.85546875" style="10" customWidth="1"/>
    <col min="11277" max="11282" width="0" style="10" hidden="1" customWidth="1"/>
    <col min="11283" max="11283" width="9.140625" style="10"/>
    <col min="11284" max="11284" width="14.5703125" style="10" customWidth="1"/>
    <col min="11285" max="11285" width="13.5703125" style="10" customWidth="1"/>
    <col min="11286" max="11286" width="14" style="10" customWidth="1"/>
    <col min="11287" max="11520" width="9.140625" style="10"/>
    <col min="11521" max="11521" width="4.7109375" style="10" customWidth="1"/>
    <col min="11522" max="11523" width="3.42578125" style="10" customWidth="1"/>
    <col min="11524" max="11524" width="5.28515625" style="10" customWidth="1"/>
    <col min="11525" max="11525" width="48.140625" style="10" customWidth="1"/>
    <col min="11526" max="11526" width="5" style="10" customWidth="1"/>
    <col min="11527" max="11527" width="0" style="10" hidden="1" customWidth="1"/>
    <col min="11528" max="11528" width="12.7109375" style="10" customWidth="1"/>
    <col min="11529" max="11529" width="0" style="10" hidden="1" customWidth="1"/>
    <col min="11530" max="11531" width="12.7109375" style="10" customWidth="1"/>
    <col min="11532" max="11532" width="7.85546875" style="10" customWidth="1"/>
    <col min="11533" max="11538" width="0" style="10" hidden="1" customWidth="1"/>
    <col min="11539" max="11539" width="9.140625" style="10"/>
    <col min="11540" max="11540" width="14.5703125" style="10" customWidth="1"/>
    <col min="11541" max="11541" width="13.5703125" style="10" customWidth="1"/>
    <col min="11542" max="11542" width="14" style="10" customWidth="1"/>
    <col min="11543" max="11776" width="9.140625" style="10"/>
    <col min="11777" max="11777" width="4.7109375" style="10" customWidth="1"/>
    <col min="11778" max="11779" width="3.42578125" style="10" customWidth="1"/>
    <col min="11780" max="11780" width="5.28515625" style="10" customWidth="1"/>
    <col min="11781" max="11781" width="48.140625" style="10" customWidth="1"/>
    <col min="11782" max="11782" width="5" style="10" customWidth="1"/>
    <col min="11783" max="11783" width="0" style="10" hidden="1" customWidth="1"/>
    <col min="11784" max="11784" width="12.7109375" style="10" customWidth="1"/>
    <col min="11785" max="11785" width="0" style="10" hidden="1" customWidth="1"/>
    <col min="11786" max="11787" width="12.7109375" style="10" customWidth="1"/>
    <col min="11788" max="11788" width="7.85546875" style="10" customWidth="1"/>
    <col min="11789" max="11794" width="0" style="10" hidden="1" customWidth="1"/>
    <col min="11795" max="11795" width="9.140625" style="10"/>
    <col min="11796" max="11796" width="14.5703125" style="10" customWidth="1"/>
    <col min="11797" max="11797" width="13.5703125" style="10" customWidth="1"/>
    <col min="11798" max="11798" width="14" style="10" customWidth="1"/>
    <col min="11799" max="12032" width="9.140625" style="10"/>
    <col min="12033" max="12033" width="4.7109375" style="10" customWidth="1"/>
    <col min="12034" max="12035" width="3.42578125" style="10" customWidth="1"/>
    <col min="12036" max="12036" width="5.28515625" style="10" customWidth="1"/>
    <col min="12037" max="12037" width="48.140625" style="10" customWidth="1"/>
    <col min="12038" max="12038" width="5" style="10" customWidth="1"/>
    <col min="12039" max="12039" width="0" style="10" hidden="1" customWidth="1"/>
    <col min="12040" max="12040" width="12.7109375" style="10" customWidth="1"/>
    <col min="12041" max="12041" width="0" style="10" hidden="1" customWidth="1"/>
    <col min="12042" max="12043" width="12.7109375" style="10" customWidth="1"/>
    <col min="12044" max="12044" width="7.85546875" style="10" customWidth="1"/>
    <col min="12045" max="12050" width="0" style="10" hidden="1" customWidth="1"/>
    <col min="12051" max="12051" width="9.140625" style="10"/>
    <col min="12052" max="12052" width="14.5703125" style="10" customWidth="1"/>
    <col min="12053" max="12053" width="13.5703125" style="10" customWidth="1"/>
    <col min="12054" max="12054" width="14" style="10" customWidth="1"/>
    <col min="12055" max="12288" width="9.140625" style="10"/>
    <col min="12289" max="12289" width="4.7109375" style="10" customWidth="1"/>
    <col min="12290" max="12291" width="3.42578125" style="10" customWidth="1"/>
    <col min="12292" max="12292" width="5.28515625" style="10" customWidth="1"/>
    <col min="12293" max="12293" width="48.140625" style="10" customWidth="1"/>
    <col min="12294" max="12294" width="5" style="10" customWidth="1"/>
    <col min="12295" max="12295" width="0" style="10" hidden="1" customWidth="1"/>
    <col min="12296" max="12296" width="12.7109375" style="10" customWidth="1"/>
    <col min="12297" max="12297" width="0" style="10" hidden="1" customWidth="1"/>
    <col min="12298" max="12299" width="12.7109375" style="10" customWidth="1"/>
    <col min="12300" max="12300" width="7.85546875" style="10" customWidth="1"/>
    <col min="12301" max="12306" width="0" style="10" hidden="1" customWidth="1"/>
    <col min="12307" max="12307" width="9.140625" style="10"/>
    <col min="12308" max="12308" width="14.5703125" style="10" customWidth="1"/>
    <col min="12309" max="12309" width="13.5703125" style="10" customWidth="1"/>
    <col min="12310" max="12310" width="14" style="10" customWidth="1"/>
    <col min="12311" max="12544" width="9.140625" style="10"/>
    <col min="12545" max="12545" width="4.7109375" style="10" customWidth="1"/>
    <col min="12546" max="12547" width="3.42578125" style="10" customWidth="1"/>
    <col min="12548" max="12548" width="5.28515625" style="10" customWidth="1"/>
    <col min="12549" max="12549" width="48.140625" style="10" customWidth="1"/>
    <col min="12550" max="12550" width="5" style="10" customWidth="1"/>
    <col min="12551" max="12551" width="0" style="10" hidden="1" customWidth="1"/>
    <col min="12552" max="12552" width="12.7109375" style="10" customWidth="1"/>
    <col min="12553" max="12553" width="0" style="10" hidden="1" customWidth="1"/>
    <col min="12554" max="12555" width="12.7109375" style="10" customWidth="1"/>
    <col min="12556" max="12556" width="7.85546875" style="10" customWidth="1"/>
    <col min="12557" max="12562" width="0" style="10" hidden="1" customWidth="1"/>
    <col min="12563" max="12563" width="9.140625" style="10"/>
    <col min="12564" max="12564" width="14.5703125" style="10" customWidth="1"/>
    <col min="12565" max="12565" width="13.5703125" style="10" customWidth="1"/>
    <col min="12566" max="12566" width="14" style="10" customWidth="1"/>
    <col min="12567" max="12800" width="9.140625" style="10"/>
    <col min="12801" max="12801" width="4.7109375" style="10" customWidth="1"/>
    <col min="12802" max="12803" width="3.42578125" style="10" customWidth="1"/>
    <col min="12804" max="12804" width="5.28515625" style="10" customWidth="1"/>
    <col min="12805" max="12805" width="48.140625" style="10" customWidth="1"/>
    <col min="12806" max="12806" width="5" style="10" customWidth="1"/>
    <col min="12807" max="12807" width="0" style="10" hidden="1" customWidth="1"/>
    <col min="12808" max="12808" width="12.7109375" style="10" customWidth="1"/>
    <col min="12809" max="12809" width="0" style="10" hidden="1" customWidth="1"/>
    <col min="12810" max="12811" width="12.7109375" style="10" customWidth="1"/>
    <col min="12812" max="12812" width="7.85546875" style="10" customWidth="1"/>
    <col min="12813" max="12818" width="0" style="10" hidden="1" customWidth="1"/>
    <col min="12819" max="12819" width="9.140625" style="10"/>
    <col min="12820" max="12820" width="14.5703125" style="10" customWidth="1"/>
    <col min="12821" max="12821" width="13.5703125" style="10" customWidth="1"/>
    <col min="12822" max="12822" width="14" style="10" customWidth="1"/>
    <col min="12823" max="13056" width="9.140625" style="10"/>
    <col min="13057" max="13057" width="4.7109375" style="10" customWidth="1"/>
    <col min="13058" max="13059" width="3.42578125" style="10" customWidth="1"/>
    <col min="13060" max="13060" width="5.28515625" style="10" customWidth="1"/>
    <col min="13061" max="13061" width="48.140625" style="10" customWidth="1"/>
    <col min="13062" max="13062" width="5" style="10" customWidth="1"/>
    <col min="13063" max="13063" width="0" style="10" hidden="1" customWidth="1"/>
    <col min="13064" max="13064" width="12.7109375" style="10" customWidth="1"/>
    <col min="13065" max="13065" width="0" style="10" hidden="1" customWidth="1"/>
    <col min="13066" max="13067" width="12.7109375" style="10" customWidth="1"/>
    <col min="13068" max="13068" width="7.85546875" style="10" customWidth="1"/>
    <col min="13069" max="13074" width="0" style="10" hidden="1" customWidth="1"/>
    <col min="13075" max="13075" width="9.140625" style="10"/>
    <col min="13076" max="13076" width="14.5703125" style="10" customWidth="1"/>
    <col min="13077" max="13077" width="13.5703125" style="10" customWidth="1"/>
    <col min="13078" max="13078" width="14" style="10" customWidth="1"/>
    <col min="13079" max="13312" width="9.140625" style="10"/>
    <col min="13313" max="13313" width="4.7109375" style="10" customWidth="1"/>
    <col min="13314" max="13315" width="3.42578125" style="10" customWidth="1"/>
    <col min="13316" max="13316" width="5.28515625" style="10" customWidth="1"/>
    <col min="13317" max="13317" width="48.140625" style="10" customWidth="1"/>
    <col min="13318" max="13318" width="5" style="10" customWidth="1"/>
    <col min="13319" max="13319" width="0" style="10" hidden="1" customWidth="1"/>
    <col min="13320" max="13320" width="12.7109375" style="10" customWidth="1"/>
    <col min="13321" max="13321" width="0" style="10" hidden="1" customWidth="1"/>
    <col min="13322" max="13323" width="12.7109375" style="10" customWidth="1"/>
    <col min="13324" max="13324" width="7.85546875" style="10" customWidth="1"/>
    <col min="13325" max="13330" width="0" style="10" hidden="1" customWidth="1"/>
    <col min="13331" max="13331" width="9.140625" style="10"/>
    <col min="13332" max="13332" width="14.5703125" style="10" customWidth="1"/>
    <col min="13333" max="13333" width="13.5703125" style="10" customWidth="1"/>
    <col min="13334" max="13334" width="14" style="10" customWidth="1"/>
    <col min="13335" max="13568" width="9.140625" style="10"/>
    <col min="13569" max="13569" width="4.7109375" style="10" customWidth="1"/>
    <col min="13570" max="13571" width="3.42578125" style="10" customWidth="1"/>
    <col min="13572" max="13572" width="5.28515625" style="10" customWidth="1"/>
    <col min="13573" max="13573" width="48.140625" style="10" customWidth="1"/>
    <col min="13574" max="13574" width="5" style="10" customWidth="1"/>
    <col min="13575" max="13575" width="0" style="10" hidden="1" customWidth="1"/>
    <col min="13576" max="13576" width="12.7109375" style="10" customWidth="1"/>
    <col min="13577" max="13577" width="0" style="10" hidden="1" customWidth="1"/>
    <col min="13578" max="13579" width="12.7109375" style="10" customWidth="1"/>
    <col min="13580" max="13580" width="7.85546875" style="10" customWidth="1"/>
    <col min="13581" max="13586" width="0" style="10" hidden="1" customWidth="1"/>
    <col min="13587" max="13587" width="9.140625" style="10"/>
    <col min="13588" max="13588" width="14.5703125" style="10" customWidth="1"/>
    <col min="13589" max="13589" width="13.5703125" style="10" customWidth="1"/>
    <col min="13590" max="13590" width="14" style="10" customWidth="1"/>
    <col min="13591" max="13824" width="9.140625" style="10"/>
    <col min="13825" max="13825" width="4.7109375" style="10" customWidth="1"/>
    <col min="13826" max="13827" width="3.42578125" style="10" customWidth="1"/>
    <col min="13828" max="13828" width="5.28515625" style="10" customWidth="1"/>
    <col min="13829" max="13829" width="48.140625" style="10" customWidth="1"/>
    <col min="13830" max="13830" width="5" style="10" customWidth="1"/>
    <col min="13831" max="13831" width="0" style="10" hidden="1" customWidth="1"/>
    <col min="13832" max="13832" width="12.7109375" style="10" customWidth="1"/>
    <col min="13833" max="13833" width="0" style="10" hidden="1" customWidth="1"/>
    <col min="13834" max="13835" width="12.7109375" style="10" customWidth="1"/>
    <col min="13836" max="13836" width="7.85546875" style="10" customWidth="1"/>
    <col min="13837" max="13842" width="0" style="10" hidden="1" customWidth="1"/>
    <col min="13843" max="13843" width="9.140625" style="10"/>
    <col min="13844" max="13844" width="14.5703125" style="10" customWidth="1"/>
    <col min="13845" max="13845" width="13.5703125" style="10" customWidth="1"/>
    <col min="13846" max="13846" width="14" style="10" customWidth="1"/>
    <col min="13847" max="14080" width="9.140625" style="10"/>
    <col min="14081" max="14081" width="4.7109375" style="10" customWidth="1"/>
    <col min="14082" max="14083" width="3.42578125" style="10" customWidth="1"/>
    <col min="14084" max="14084" width="5.28515625" style="10" customWidth="1"/>
    <col min="14085" max="14085" width="48.140625" style="10" customWidth="1"/>
    <col min="14086" max="14086" width="5" style="10" customWidth="1"/>
    <col min="14087" max="14087" width="0" style="10" hidden="1" customWidth="1"/>
    <col min="14088" max="14088" width="12.7109375" style="10" customWidth="1"/>
    <col min="14089" max="14089" width="0" style="10" hidden="1" customWidth="1"/>
    <col min="14090" max="14091" width="12.7109375" style="10" customWidth="1"/>
    <col min="14092" max="14092" width="7.85546875" style="10" customWidth="1"/>
    <col min="14093" max="14098" width="0" style="10" hidden="1" customWidth="1"/>
    <col min="14099" max="14099" width="9.140625" style="10"/>
    <col min="14100" max="14100" width="14.5703125" style="10" customWidth="1"/>
    <col min="14101" max="14101" width="13.5703125" style="10" customWidth="1"/>
    <col min="14102" max="14102" width="14" style="10" customWidth="1"/>
    <col min="14103" max="14336" width="9.140625" style="10"/>
    <col min="14337" max="14337" width="4.7109375" style="10" customWidth="1"/>
    <col min="14338" max="14339" width="3.42578125" style="10" customWidth="1"/>
    <col min="14340" max="14340" width="5.28515625" style="10" customWidth="1"/>
    <col min="14341" max="14341" width="48.140625" style="10" customWidth="1"/>
    <col min="14342" max="14342" width="5" style="10" customWidth="1"/>
    <col min="14343" max="14343" width="0" style="10" hidden="1" customWidth="1"/>
    <col min="14344" max="14344" width="12.7109375" style="10" customWidth="1"/>
    <col min="14345" max="14345" width="0" style="10" hidden="1" customWidth="1"/>
    <col min="14346" max="14347" width="12.7109375" style="10" customWidth="1"/>
    <col min="14348" max="14348" width="7.85546875" style="10" customWidth="1"/>
    <col min="14349" max="14354" width="0" style="10" hidden="1" customWidth="1"/>
    <col min="14355" max="14355" width="9.140625" style="10"/>
    <col min="14356" max="14356" width="14.5703125" style="10" customWidth="1"/>
    <col min="14357" max="14357" width="13.5703125" style="10" customWidth="1"/>
    <col min="14358" max="14358" width="14" style="10" customWidth="1"/>
    <col min="14359" max="14592" width="9.140625" style="10"/>
    <col min="14593" max="14593" width="4.7109375" style="10" customWidth="1"/>
    <col min="14594" max="14595" width="3.42578125" style="10" customWidth="1"/>
    <col min="14596" max="14596" width="5.28515625" style="10" customWidth="1"/>
    <col min="14597" max="14597" width="48.140625" style="10" customWidth="1"/>
    <col min="14598" max="14598" width="5" style="10" customWidth="1"/>
    <col min="14599" max="14599" width="0" style="10" hidden="1" customWidth="1"/>
    <col min="14600" max="14600" width="12.7109375" style="10" customWidth="1"/>
    <col min="14601" max="14601" width="0" style="10" hidden="1" customWidth="1"/>
    <col min="14602" max="14603" width="12.7109375" style="10" customWidth="1"/>
    <col min="14604" max="14604" width="7.85546875" style="10" customWidth="1"/>
    <col min="14605" max="14610" width="0" style="10" hidden="1" customWidth="1"/>
    <col min="14611" max="14611" width="9.140625" style="10"/>
    <col min="14612" max="14612" width="14.5703125" style="10" customWidth="1"/>
    <col min="14613" max="14613" width="13.5703125" style="10" customWidth="1"/>
    <col min="14614" max="14614" width="14" style="10" customWidth="1"/>
    <col min="14615" max="14848" width="9.140625" style="10"/>
    <col min="14849" max="14849" width="4.7109375" style="10" customWidth="1"/>
    <col min="14850" max="14851" width="3.42578125" style="10" customWidth="1"/>
    <col min="14852" max="14852" width="5.28515625" style="10" customWidth="1"/>
    <col min="14853" max="14853" width="48.140625" style="10" customWidth="1"/>
    <col min="14854" max="14854" width="5" style="10" customWidth="1"/>
    <col min="14855" max="14855" width="0" style="10" hidden="1" customWidth="1"/>
    <col min="14856" max="14856" width="12.7109375" style="10" customWidth="1"/>
    <col min="14857" max="14857" width="0" style="10" hidden="1" customWidth="1"/>
    <col min="14858" max="14859" width="12.7109375" style="10" customWidth="1"/>
    <col min="14860" max="14860" width="7.85546875" style="10" customWidth="1"/>
    <col min="14861" max="14866" width="0" style="10" hidden="1" customWidth="1"/>
    <col min="14867" max="14867" width="9.140625" style="10"/>
    <col min="14868" max="14868" width="14.5703125" style="10" customWidth="1"/>
    <col min="14869" max="14869" width="13.5703125" style="10" customWidth="1"/>
    <col min="14870" max="14870" width="14" style="10" customWidth="1"/>
    <col min="14871" max="15104" width="9.140625" style="10"/>
    <col min="15105" max="15105" width="4.7109375" style="10" customWidth="1"/>
    <col min="15106" max="15107" width="3.42578125" style="10" customWidth="1"/>
    <col min="15108" max="15108" width="5.28515625" style="10" customWidth="1"/>
    <col min="15109" max="15109" width="48.140625" style="10" customWidth="1"/>
    <col min="15110" max="15110" width="5" style="10" customWidth="1"/>
    <col min="15111" max="15111" width="0" style="10" hidden="1" customWidth="1"/>
    <col min="15112" max="15112" width="12.7109375" style="10" customWidth="1"/>
    <col min="15113" max="15113" width="0" style="10" hidden="1" customWidth="1"/>
    <col min="15114" max="15115" width="12.7109375" style="10" customWidth="1"/>
    <col min="15116" max="15116" width="7.85546875" style="10" customWidth="1"/>
    <col min="15117" max="15122" width="0" style="10" hidden="1" customWidth="1"/>
    <col min="15123" max="15123" width="9.140625" style="10"/>
    <col min="15124" max="15124" width="14.5703125" style="10" customWidth="1"/>
    <col min="15125" max="15125" width="13.5703125" style="10" customWidth="1"/>
    <col min="15126" max="15126" width="14" style="10" customWidth="1"/>
    <col min="15127" max="15360" width="9.140625" style="10"/>
    <col min="15361" max="15361" width="4.7109375" style="10" customWidth="1"/>
    <col min="15362" max="15363" width="3.42578125" style="10" customWidth="1"/>
    <col min="15364" max="15364" width="5.28515625" style="10" customWidth="1"/>
    <col min="15365" max="15365" width="48.140625" style="10" customWidth="1"/>
    <col min="15366" max="15366" width="5" style="10" customWidth="1"/>
    <col min="15367" max="15367" width="0" style="10" hidden="1" customWidth="1"/>
    <col min="15368" max="15368" width="12.7109375" style="10" customWidth="1"/>
    <col min="15369" max="15369" width="0" style="10" hidden="1" customWidth="1"/>
    <col min="15370" max="15371" width="12.7109375" style="10" customWidth="1"/>
    <col min="15372" max="15372" width="7.85546875" style="10" customWidth="1"/>
    <col min="15373" max="15378" width="0" style="10" hidden="1" customWidth="1"/>
    <col min="15379" max="15379" width="9.140625" style="10"/>
    <col min="15380" max="15380" width="14.5703125" style="10" customWidth="1"/>
    <col min="15381" max="15381" width="13.5703125" style="10" customWidth="1"/>
    <col min="15382" max="15382" width="14" style="10" customWidth="1"/>
    <col min="15383" max="15616" width="9.140625" style="10"/>
    <col min="15617" max="15617" width="4.7109375" style="10" customWidth="1"/>
    <col min="15618" max="15619" width="3.42578125" style="10" customWidth="1"/>
    <col min="15620" max="15620" width="5.28515625" style="10" customWidth="1"/>
    <col min="15621" max="15621" width="48.140625" style="10" customWidth="1"/>
    <col min="15622" max="15622" width="5" style="10" customWidth="1"/>
    <col min="15623" max="15623" width="0" style="10" hidden="1" customWidth="1"/>
    <col min="15624" max="15624" width="12.7109375" style="10" customWidth="1"/>
    <col min="15625" max="15625" width="0" style="10" hidden="1" customWidth="1"/>
    <col min="15626" max="15627" width="12.7109375" style="10" customWidth="1"/>
    <col min="15628" max="15628" width="7.85546875" style="10" customWidth="1"/>
    <col min="15629" max="15634" width="0" style="10" hidden="1" customWidth="1"/>
    <col min="15635" max="15635" width="9.140625" style="10"/>
    <col min="15636" max="15636" width="14.5703125" style="10" customWidth="1"/>
    <col min="15637" max="15637" width="13.5703125" style="10" customWidth="1"/>
    <col min="15638" max="15638" width="14" style="10" customWidth="1"/>
    <col min="15639" max="15872" width="9.140625" style="10"/>
    <col min="15873" max="15873" width="4.7109375" style="10" customWidth="1"/>
    <col min="15874" max="15875" width="3.42578125" style="10" customWidth="1"/>
    <col min="15876" max="15876" width="5.28515625" style="10" customWidth="1"/>
    <col min="15877" max="15877" width="48.140625" style="10" customWidth="1"/>
    <col min="15878" max="15878" width="5" style="10" customWidth="1"/>
    <col min="15879" max="15879" width="0" style="10" hidden="1" customWidth="1"/>
    <col min="15880" max="15880" width="12.7109375" style="10" customWidth="1"/>
    <col min="15881" max="15881" width="0" style="10" hidden="1" customWidth="1"/>
    <col min="15882" max="15883" width="12.7109375" style="10" customWidth="1"/>
    <col min="15884" max="15884" width="7.85546875" style="10" customWidth="1"/>
    <col min="15885" max="15890" width="0" style="10" hidden="1" customWidth="1"/>
    <col min="15891" max="15891" width="9.140625" style="10"/>
    <col min="15892" max="15892" width="14.5703125" style="10" customWidth="1"/>
    <col min="15893" max="15893" width="13.5703125" style="10" customWidth="1"/>
    <col min="15894" max="15894" width="14" style="10" customWidth="1"/>
    <col min="15895" max="16128" width="9.140625" style="10"/>
    <col min="16129" max="16129" width="4.7109375" style="10" customWidth="1"/>
    <col min="16130" max="16131" width="3.42578125" style="10" customWidth="1"/>
    <col min="16132" max="16132" width="5.28515625" style="10" customWidth="1"/>
    <col min="16133" max="16133" width="48.140625" style="10" customWidth="1"/>
    <col min="16134" max="16134" width="5" style="10" customWidth="1"/>
    <col min="16135" max="16135" width="0" style="10" hidden="1" customWidth="1"/>
    <col min="16136" max="16136" width="12.7109375" style="10" customWidth="1"/>
    <col min="16137" max="16137" width="0" style="10" hidden="1" customWidth="1"/>
    <col min="16138" max="16139" width="12.7109375" style="10" customWidth="1"/>
    <col min="16140" max="16140" width="7.85546875" style="10" customWidth="1"/>
    <col min="16141" max="16146" width="0" style="10" hidden="1" customWidth="1"/>
    <col min="16147" max="16147" width="9.140625" style="10"/>
    <col min="16148" max="16148" width="14.5703125" style="10" customWidth="1"/>
    <col min="16149" max="16149" width="13.5703125" style="10" customWidth="1"/>
    <col min="16150" max="16150" width="14" style="10" customWidth="1"/>
    <col min="16151" max="16384" width="9.140625" style="10"/>
  </cols>
  <sheetData>
    <row r="1" spans="1:22" x14ac:dyDescent="0.2">
      <c r="A1" s="1" t="s">
        <v>0</v>
      </c>
      <c r="B1" s="2"/>
      <c r="C1" s="3"/>
      <c r="D1" s="2"/>
      <c r="G1" s="6"/>
      <c r="H1" s="7"/>
      <c r="I1" s="7"/>
      <c r="J1" s="7"/>
      <c r="K1" s="7"/>
      <c r="L1" s="7"/>
      <c r="M1" s="7"/>
      <c r="N1" s="7"/>
      <c r="O1" s="8"/>
      <c r="P1" s="7"/>
      <c r="Q1" s="6"/>
      <c r="R1" s="9"/>
    </row>
    <row r="2" spans="1:22" x14ac:dyDescent="0.2">
      <c r="A2" s="1" t="s">
        <v>1</v>
      </c>
      <c r="B2" s="2"/>
      <c r="C2" s="3"/>
      <c r="D2" s="2"/>
      <c r="G2" s="6"/>
      <c r="H2" s="7"/>
      <c r="I2" s="7"/>
      <c r="J2" s="7"/>
      <c r="K2" s="7"/>
      <c r="L2" s="7"/>
      <c r="M2" s="7"/>
      <c r="N2" s="7"/>
      <c r="O2" s="8"/>
      <c r="P2" s="7"/>
      <c r="Q2" s="6"/>
      <c r="R2" s="9" t="s">
        <v>2</v>
      </c>
    </row>
    <row r="3" spans="1:22" x14ac:dyDescent="0.2">
      <c r="A3" s="1" t="s">
        <v>3</v>
      </c>
      <c r="B3" s="11"/>
      <c r="C3" s="12"/>
      <c r="D3" s="11"/>
      <c r="E3" s="13"/>
      <c r="F3" s="14"/>
      <c r="G3" s="6"/>
      <c r="H3" s="7"/>
      <c r="I3" s="7"/>
      <c r="J3" s="7"/>
      <c r="K3" s="7"/>
      <c r="L3" s="7"/>
      <c r="M3" s="7"/>
      <c r="N3" s="7"/>
      <c r="O3" s="8"/>
      <c r="P3" s="7"/>
      <c r="Q3" s="6"/>
      <c r="R3" s="6"/>
    </row>
    <row r="4" spans="1:22" x14ac:dyDescent="0.2">
      <c r="A4" s="1" t="s">
        <v>4</v>
      </c>
      <c r="B4" s="11"/>
      <c r="C4" s="12"/>
      <c r="D4" s="11"/>
      <c r="E4" s="13"/>
      <c r="F4" s="14"/>
      <c r="G4" s="6"/>
      <c r="H4" s="7"/>
      <c r="I4" s="7"/>
      <c r="J4" s="7"/>
      <c r="K4" s="15" t="s">
        <v>5</v>
      </c>
      <c r="L4" s="7"/>
      <c r="M4" s="7"/>
      <c r="N4" s="16"/>
      <c r="O4" s="8"/>
      <c r="P4" s="7"/>
      <c r="Q4" s="6"/>
      <c r="R4" s="6"/>
    </row>
    <row r="5" spans="1:22" ht="5.25" customHeight="1" x14ac:dyDescent="0.2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 spans="1:22" ht="18" customHeight="1" x14ac:dyDescent="0.2">
      <c r="A6" s="18" t="s">
        <v>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  <row r="7" spans="1:22" ht="18" customHeight="1" x14ac:dyDescent="0.2">
      <c r="A7" s="18" t="s">
        <v>7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22" ht="6.75" customHeight="1" thickBot="1" x14ac:dyDescent="0.3">
      <c r="A8" s="19"/>
      <c r="B8" s="19"/>
      <c r="C8" s="20"/>
      <c r="D8" s="19"/>
      <c r="E8" s="21"/>
      <c r="F8" s="22"/>
      <c r="G8" s="23"/>
      <c r="H8" s="24"/>
      <c r="I8" s="24"/>
      <c r="J8" s="24"/>
      <c r="K8" s="24"/>
      <c r="L8" s="24"/>
      <c r="M8" s="24"/>
      <c r="R8" s="27" t="s">
        <v>8</v>
      </c>
    </row>
    <row r="9" spans="1:22" ht="15" customHeight="1" thickBot="1" x14ac:dyDescent="0.25">
      <c r="A9" s="28"/>
      <c r="B9" s="29"/>
      <c r="C9" s="29"/>
      <c r="D9" s="30" t="s">
        <v>9</v>
      </c>
      <c r="E9" s="31"/>
      <c r="F9" s="32" t="s">
        <v>10</v>
      </c>
      <c r="G9" s="33" t="s">
        <v>11</v>
      </c>
      <c r="H9" s="33" t="s">
        <v>12</v>
      </c>
      <c r="I9" s="34" t="s">
        <v>13</v>
      </c>
      <c r="J9" s="34" t="s">
        <v>14</v>
      </c>
      <c r="K9" s="34" t="s">
        <v>15</v>
      </c>
      <c r="L9" s="34"/>
      <c r="M9" s="34"/>
      <c r="N9" s="35" t="s">
        <v>16</v>
      </c>
      <c r="O9" s="36" t="s">
        <v>17</v>
      </c>
      <c r="P9" s="36" t="s">
        <v>18</v>
      </c>
      <c r="Q9" s="37" t="s">
        <v>19</v>
      </c>
      <c r="R9" s="37"/>
    </row>
    <row r="10" spans="1:22" ht="22.5" customHeight="1" thickBot="1" x14ac:dyDescent="0.25">
      <c r="A10" s="29"/>
      <c r="B10" s="29"/>
      <c r="C10" s="29"/>
      <c r="D10" s="31"/>
      <c r="E10" s="31"/>
      <c r="F10" s="38"/>
      <c r="G10" s="39"/>
      <c r="H10" s="39"/>
      <c r="I10" s="40" t="s">
        <v>20</v>
      </c>
      <c r="J10" s="40" t="s">
        <v>21</v>
      </c>
      <c r="K10" s="40" t="s">
        <v>22</v>
      </c>
      <c r="L10" s="40" t="s">
        <v>19</v>
      </c>
      <c r="M10" s="40" t="s">
        <v>19</v>
      </c>
      <c r="N10" s="35"/>
      <c r="O10" s="41"/>
      <c r="P10" s="41"/>
      <c r="Q10" s="42" t="s">
        <v>23</v>
      </c>
      <c r="R10" s="42" t="s">
        <v>24</v>
      </c>
    </row>
    <row r="11" spans="1:22" s="53" customFormat="1" ht="12" customHeight="1" thickBot="1" x14ac:dyDescent="0.25">
      <c r="A11" s="43">
        <v>0</v>
      </c>
      <c r="B11" s="44">
        <v>1</v>
      </c>
      <c r="C11" s="44"/>
      <c r="D11" s="45">
        <v>2</v>
      </c>
      <c r="E11" s="45"/>
      <c r="F11" s="46">
        <v>3</v>
      </c>
      <c r="G11" s="47">
        <v>4</v>
      </c>
      <c r="H11" s="48">
        <v>4</v>
      </c>
      <c r="I11" s="48">
        <v>5</v>
      </c>
      <c r="J11" s="48" t="s">
        <v>25</v>
      </c>
      <c r="K11" s="48">
        <v>5</v>
      </c>
      <c r="L11" s="48" t="s">
        <v>26</v>
      </c>
      <c r="M11" s="49" t="s">
        <v>27</v>
      </c>
      <c r="N11" s="50" t="s">
        <v>28</v>
      </c>
      <c r="O11" s="51">
        <v>7</v>
      </c>
      <c r="P11" s="51">
        <v>8</v>
      </c>
      <c r="Q11" s="52">
        <v>9</v>
      </c>
      <c r="R11" s="52">
        <v>10</v>
      </c>
    </row>
    <row r="12" spans="1:22" s="65" customFormat="1" ht="13.5" customHeight="1" thickBot="1" x14ac:dyDescent="0.25">
      <c r="A12" s="54" t="s">
        <v>29</v>
      </c>
      <c r="B12" s="55"/>
      <c r="C12" s="56"/>
      <c r="D12" s="57" t="s">
        <v>30</v>
      </c>
      <c r="E12" s="57"/>
      <c r="F12" s="58">
        <v>1</v>
      </c>
      <c r="G12" s="59">
        <f>'[1]BVC 2025 Anexa 2'!J20</f>
        <v>1346331.74499</v>
      </c>
      <c r="H12" s="60">
        <f>'[1]BVC 2025 Anexa 2'!S20</f>
        <v>1405416.0045025998</v>
      </c>
      <c r="I12" s="60">
        <f>'[1]BVC 2025 Anexa 2'!T20</f>
        <v>1405416.0045025998</v>
      </c>
      <c r="J12" s="60">
        <f>'[1]BVC 2025 Anexa 2'!U20</f>
        <v>351354.00112564996</v>
      </c>
      <c r="K12" s="60">
        <f>'[1]BVC 2025 Anexa 2'!V20</f>
        <v>405716.36117999989</v>
      </c>
      <c r="L12" s="61">
        <f>K12/J12*100</f>
        <v>115.47224732895786</v>
      </c>
      <c r="M12" s="61">
        <f>K12/I12*100</f>
        <v>28.868061832239466</v>
      </c>
      <c r="N12" s="62">
        <f t="shared" ref="N12:N74" si="0">H12/G12*100</f>
        <v>104.38853646082889</v>
      </c>
      <c r="O12" s="60">
        <f>'[1]BVC 2025 Anexa 2'!Z20</f>
        <v>1486328.985939641</v>
      </c>
      <c r="P12" s="60">
        <f>'[1]BVC 2025 Anexa 2'!AA20</f>
        <v>1571915.9985025299</v>
      </c>
      <c r="Q12" s="63">
        <f>O12/H12*100</f>
        <v>105.75722641394549</v>
      </c>
      <c r="R12" s="64">
        <f>P12/O12*100</f>
        <v>105.75828187248746</v>
      </c>
      <c r="T12" s="66"/>
      <c r="U12" s="66"/>
      <c r="V12" s="66"/>
    </row>
    <row r="13" spans="1:22" s="65" customFormat="1" ht="15" customHeight="1" thickBot="1" x14ac:dyDescent="0.25">
      <c r="A13" s="67"/>
      <c r="B13" s="55">
        <v>1</v>
      </c>
      <c r="C13" s="56"/>
      <c r="D13" s="57" t="s">
        <v>31</v>
      </c>
      <c r="E13" s="57"/>
      <c r="F13" s="68">
        <v>2</v>
      </c>
      <c r="G13" s="69">
        <f>'[1]BVC 2025 Anexa 2'!J21</f>
        <v>1321241.54018</v>
      </c>
      <c r="H13" s="70">
        <f>'[1]BVC 2025 Anexa 2'!S21</f>
        <v>1378416.0045025998</v>
      </c>
      <c r="I13" s="70">
        <f>'[1]BVC 2025 Anexa 2'!T21</f>
        <v>1378416.0045025998</v>
      </c>
      <c r="J13" s="70">
        <f>'[1]BVC 2025 Anexa 2'!U21</f>
        <v>344604.00112564996</v>
      </c>
      <c r="K13" s="70">
        <f>'[1]BVC 2025 Anexa 2'!V21</f>
        <v>397652.21485999989</v>
      </c>
      <c r="L13" s="71">
        <f t="shared" ref="L13:L31" si="1">K13/J13*100</f>
        <v>115.39396337856431</v>
      </c>
      <c r="M13" s="71">
        <f t="shared" ref="M13:M31" si="2">K13/I13*100</f>
        <v>28.848490844641077</v>
      </c>
      <c r="N13" s="72">
        <f t="shared" si="0"/>
        <v>104.32732869682637</v>
      </c>
      <c r="O13" s="70">
        <f>'[1]BVC 2025 Anexa 2'!Z21</f>
        <v>1459328.985939641</v>
      </c>
      <c r="P13" s="70">
        <f>'[1]BVC 2025 Anexa 2'!AA21</f>
        <v>1544915.9985025299</v>
      </c>
      <c r="Q13" s="73">
        <f t="shared" ref="Q13:Q74" si="3">O13/H13*100</f>
        <v>105.86999724123478</v>
      </c>
      <c r="R13" s="73">
        <f t="shared" ref="R13:R74" si="4">P13/O13*100</f>
        <v>105.86481961144496</v>
      </c>
      <c r="T13" s="66"/>
      <c r="U13" s="66"/>
      <c r="V13" s="66"/>
    </row>
    <row r="14" spans="1:22" s="65" customFormat="1" ht="15" customHeight="1" thickBot="1" x14ac:dyDescent="0.25">
      <c r="A14" s="67"/>
      <c r="B14" s="55"/>
      <c r="C14" s="56"/>
      <c r="D14" s="74" t="s">
        <v>32</v>
      </c>
      <c r="E14" s="74" t="s">
        <v>33</v>
      </c>
      <c r="F14" s="68">
        <v>3</v>
      </c>
      <c r="G14" s="69">
        <f>'[1]BVC 2025 Anexa 2'!J29</f>
        <v>0</v>
      </c>
      <c r="H14" s="70">
        <f>'[1]BVC 2025 Anexa 2'!S29</f>
        <v>0</v>
      </c>
      <c r="I14" s="70">
        <f>'[1]BVC 2025 Anexa 2'!T29</f>
        <v>0</v>
      </c>
      <c r="J14" s="70">
        <f>'[1]BVC 2025 Anexa 2'!U29</f>
        <v>0</v>
      </c>
      <c r="K14" s="70">
        <f>'[1]BVC 2025 Anexa 2'!V29</f>
        <v>0</v>
      </c>
      <c r="L14" s="71">
        <v>0</v>
      </c>
      <c r="M14" s="71">
        <v>0</v>
      </c>
      <c r="N14" s="72">
        <v>0</v>
      </c>
      <c r="O14" s="70">
        <f>'[1]BVC 2025 Anexa 2'!Z29</f>
        <v>0</v>
      </c>
      <c r="P14" s="70">
        <f>'[1]BVC 2025 Anexa 2'!AA29</f>
        <v>0</v>
      </c>
      <c r="Q14" s="73">
        <v>0</v>
      </c>
      <c r="R14" s="73">
        <v>0</v>
      </c>
      <c r="T14" s="66"/>
      <c r="U14" s="66"/>
      <c r="V14" s="66"/>
    </row>
    <row r="15" spans="1:22" s="65" customFormat="1" ht="15" customHeight="1" thickBot="1" x14ac:dyDescent="0.25">
      <c r="A15" s="67"/>
      <c r="B15" s="55"/>
      <c r="C15" s="56"/>
      <c r="D15" s="74" t="s">
        <v>34</v>
      </c>
      <c r="E15" s="74" t="s">
        <v>35</v>
      </c>
      <c r="F15" s="68">
        <v>4</v>
      </c>
      <c r="G15" s="69">
        <f>'[1]BVC 2025 Anexa 2'!J30</f>
        <v>0</v>
      </c>
      <c r="H15" s="70">
        <f>'[1]BVC 2025 Anexa 2'!S30</f>
        <v>0</v>
      </c>
      <c r="I15" s="70">
        <f>'[1]BVC 2025 Anexa 2'!T30</f>
        <v>0</v>
      </c>
      <c r="J15" s="70">
        <f>'[1]BVC 2025 Anexa 2'!U30</f>
        <v>0</v>
      </c>
      <c r="K15" s="70">
        <f>'[1]BVC 2025 Anexa 2'!V30</f>
        <v>0</v>
      </c>
      <c r="L15" s="71">
        <v>0</v>
      </c>
      <c r="M15" s="71">
        <v>0</v>
      </c>
      <c r="N15" s="72">
        <v>0</v>
      </c>
      <c r="O15" s="70">
        <f>'[1]BVC 2025 Anexa 2'!Z30</f>
        <v>0</v>
      </c>
      <c r="P15" s="70">
        <f>'[1]BVC 2025 Anexa 2'!AA30</f>
        <v>0</v>
      </c>
      <c r="Q15" s="73">
        <v>0</v>
      </c>
      <c r="R15" s="73">
        <v>0</v>
      </c>
      <c r="T15" s="66"/>
      <c r="U15" s="66"/>
      <c r="V15" s="66"/>
    </row>
    <row r="16" spans="1:22" s="65" customFormat="1" ht="16.5" customHeight="1" thickBot="1" x14ac:dyDescent="0.25">
      <c r="A16" s="67"/>
      <c r="B16" s="55">
        <v>2</v>
      </c>
      <c r="C16" s="56"/>
      <c r="D16" s="57" t="s">
        <v>36</v>
      </c>
      <c r="E16" s="57"/>
      <c r="F16" s="68">
        <v>5</v>
      </c>
      <c r="G16" s="69">
        <f>'[1]BVC 2025 Anexa 2'!J42</f>
        <v>25090.204809999999</v>
      </c>
      <c r="H16" s="70">
        <f>'[1]BVC 2025 Anexa 2'!S42</f>
        <v>27000</v>
      </c>
      <c r="I16" s="70">
        <f>'[1]BVC 2025 Anexa 2'!T42</f>
        <v>27000</v>
      </c>
      <c r="J16" s="70">
        <f>'[1]BVC 2025 Anexa 2'!U42</f>
        <v>6750</v>
      </c>
      <c r="K16" s="70">
        <f>'[1]BVC 2025 Anexa 2'!V42</f>
        <v>8064.1463199999998</v>
      </c>
      <c r="L16" s="71">
        <f t="shared" si="1"/>
        <v>119.46883437037037</v>
      </c>
      <c r="M16" s="71">
        <f t="shared" si="2"/>
        <v>29.867208592592593</v>
      </c>
      <c r="N16" s="72">
        <f t="shared" si="0"/>
        <v>107.61171622337187</v>
      </c>
      <c r="O16" s="70">
        <f>'[1]BVC 2025 Anexa 2'!Z42</f>
        <v>27000</v>
      </c>
      <c r="P16" s="70">
        <f>'[1]BVC 2025 Anexa 2'!AA42</f>
        <v>27000</v>
      </c>
      <c r="Q16" s="73">
        <f t="shared" si="3"/>
        <v>100</v>
      </c>
      <c r="R16" s="73">
        <f t="shared" si="4"/>
        <v>100</v>
      </c>
      <c r="T16" s="66"/>
      <c r="U16" s="66"/>
      <c r="V16" s="66"/>
    </row>
    <row r="17" spans="1:22" s="65" customFormat="1" ht="15.75" customHeight="1" thickBot="1" x14ac:dyDescent="0.25">
      <c r="A17" s="54" t="s">
        <v>37</v>
      </c>
      <c r="B17" s="55"/>
      <c r="C17" s="56"/>
      <c r="D17" s="57" t="s">
        <v>38</v>
      </c>
      <c r="E17" s="57"/>
      <c r="F17" s="68">
        <v>6</v>
      </c>
      <c r="G17" s="59">
        <f>'[1]BVC 2025 Anexa 2'!J48</f>
        <v>1108113.1376799999</v>
      </c>
      <c r="H17" s="60">
        <f>'[1]BVC 2025 Anexa 2'!S48</f>
        <v>1147801.9969300295</v>
      </c>
      <c r="I17" s="60">
        <f>'[1]BVC 2025 Anexa 2'!T48</f>
        <v>1147801.9969300295</v>
      </c>
      <c r="J17" s="60">
        <f>'[1]BVC 2025 Anexa 2'!U48</f>
        <v>286950.49923250737</v>
      </c>
      <c r="K17" s="60">
        <f>'[1]BVC 2025 Anexa 2'!V48</f>
        <v>317968.90547000006</v>
      </c>
      <c r="L17" s="61">
        <f t="shared" si="1"/>
        <v>110.80967146614351</v>
      </c>
      <c r="M17" s="61">
        <f t="shared" si="2"/>
        <v>27.702417866535878</v>
      </c>
      <c r="N17" s="62">
        <f t="shared" si="0"/>
        <v>103.58166128533807</v>
      </c>
      <c r="O17" s="60">
        <f>'[1]BVC 2025 Anexa 2'!Z48</f>
        <v>1204593.0040533056</v>
      </c>
      <c r="P17" s="60">
        <f>'[1]BVC 2025 Anexa 2'!AA48</f>
        <v>1251708.004655764</v>
      </c>
      <c r="Q17" s="63">
        <f t="shared" si="3"/>
        <v>104.94780522034046</v>
      </c>
      <c r="R17" s="64">
        <f t="shared" si="4"/>
        <v>103.91127961426992</v>
      </c>
      <c r="T17" s="66"/>
      <c r="U17" s="66"/>
      <c r="V17" s="66"/>
    </row>
    <row r="18" spans="1:22" s="65" customFormat="1" ht="28.5" customHeight="1" thickBot="1" x14ac:dyDescent="0.25">
      <c r="A18" s="67"/>
      <c r="B18" s="55">
        <v>1</v>
      </c>
      <c r="C18" s="56"/>
      <c r="D18" s="57" t="s">
        <v>39</v>
      </c>
      <c r="E18" s="75"/>
      <c r="F18" s="68">
        <v>7</v>
      </c>
      <c r="G18" s="69">
        <f>'[1]BVC 2025 Anexa 2'!J49</f>
        <v>1108096.1076799999</v>
      </c>
      <c r="H18" s="70">
        <f>'[1]BVC 2025 Anexa 2'!S49</f>
        <v>1147746.9969300295</v>
      </c>
      <c r="I18" s="70">
        <f>'[1]BVC 2025 Anexa 2'!T49</f>
        <v>1147746.9969300295</v>
      </c>
      <c r="J18" s="70">
        <f>'[1]BVC 2025 Anexa 2'!U49</f>
        <v>286936.74923250737</v>
      </c>
      <c r="K18" s="70">
        <f>'[1]BVC 2025 Anexa 2'!V49</f>
        <v>317967.08042000007</v>
      </c>
      <c r="L18" s="71">
        <f t="shared" si="1"/>
        <v>110.81434541601661</v>
      </c>
      <c r="M18" s="71">
        <f t="shared" si="2"/>
        <v>27.703586354004152</v>
      </c>
      <c r="N18" s="72">
        <f t="shared" si="0"/>
        <v>103.57828973274221</v>
      </c>
      <c r="O18" s="70">
        <f>'[1]BVC 2025 Anexa 2'!Z49</f>
        <v>1204533.0040533056</v>
      </c>
      <c r="P18" s="70">
        <f>'[1]BVC 2025 Anexa 2'!AA49</f>
        <v>1251648.004655764</v>
      </c>
      <c r="Q18" s="73">
        <f t="shared" si="3"/>
        <v>104.94760668293328</v>
      </c>
      <c r="R18" s="73">
        <f t="shared" si="4"/>
        <v>103.91147444228712</v>
      </c>
      <c r="T18" s="66"/>
      <c r="U18" s="66"/>
      <c r="V18" s="66"/>
    </row>
    <row r="19" spans="1:22" s="65" customFormat="1" ht="16.5" customHeight="1" thickBot="1" x14ac:dyDescent="0.25">
      <c r="A19" s="67"/>
      <c r="B19" s="76"/>
      <c r="C19" s="56" t="s">
        <v>40</v>
      </c>
      <c r="D19" s="57" t="s">
        <v>41</v>
      </c>
      <c r="E19" s="57"/>
      <c r="F19" s="68">
        <v>8</v>
      </c>
      <c r="G19" s="69">
        <f>'[1]BVC 2025 Anexa 2'!J50</f>
        <v>95955.171130000002</v>
      </c>
      <c r="H19" s="70">
        <f>'[1]BVC 2025 Anexa 2'!S50</f>
        <v>110997.00115129998</v>
      </c>
      <c r="I19" s="70">
        <f>'[1]BVC 2025 Anexa 2'!T50</f>
        <v>110997.00115129998</v>
      </c>
      <c r="J19" s="70">
        <f>'[1]BVC 2025 Anexa 2'!U50</f>
        <v>27749.250287824994</v>
      </c>
      <c r="K19" s="70">
        <f>'[1]BVC 2025 Anexa 2'!V50</f>
        <v>29159.953229999999</v>
      </c>
      <c r="L19" s="71">
        <f t="shared" si="1"/>
        <v>105.08375155199761</v>
      </c>
      <c r="M19" s="71">
        <f t="shared" si="2"/>
        <v>26.270937887999402</v>
      </c>
      <c r="N19" s="72">
        <f t="shared" si="0"/>
        <v>115.67589306981831</v>
      </c>
      <c r="O19" s="70">
        <f>'[1]BVC 2025 Anexa 2'!Z50</f>
        <v>116142.29713249289</v>
      </c>
      <c r="P19" s="70">
        <f>'[1]BVC 2025 Anexa 2'!AA50</f>
        <v>121104.9991464677</v>
      </c>
      <c r="Q19" s="73">
        <f>O19/H19*100</f>
        <v>104.63552702129255</v>
      </c>
      <c r="R19" s="73">
        <f>P19/O19*100</f>
        <v>104.27294976636587</v>
      </c>
      <c r="T19" s="66"/>
      <c r="U19" s="66"/>
      <c r="V19" s="66"/>
    </row>
    <row r="20" spans="1:22" s="65" customFormat="1" ht="16.5" customHeight="1" thickBot="1" x14ac:dyDescent="0.25">
      <c r="A20" s="67"/>
      <c r="B20" s="77"/>
      <c r="C20" s="56" t="s">
        <v>42</v>
      </c>
      <c r="D20" s="57" t="s">
        <v>43</v>
      </c>
      <c r="E20" s="75"/>
      <c r="F20" s="68">
        <v>9</v>
      </c>
      <c r="G20" s="69">
        <f>'[1]BVC 2025 Anexa 2'!J99</f>
        <v>57665.393599999996</v>
      </c>
      <c r="H20" s="70">
        <f>'[1]BVC 2025 Anexa 2'!S99</f>
        <v>62395.995486139997</v>
      </c>
      <c r="I20" s="70">
        <f>'[1]BVC 2025 Anexa 2'!T99</f>
        <v>62395.995486139997</v>
      </c>
      <c r="J20" s="70">
        <f>'[1]BVC 2025 Anexa 2'!U99</f>
        <v>15598.998871534999</v>
      </c>
      <c r="K20" s="70">
        <f>'[1]BVC 2025 Anexa 2'!V99</f>
        <v>40296.004870000004</v>
      </c>
      <c r="L20" s="71">
        <f t="shared" si="1"/>
        <v>258.32430146226898</v>
      </c>
      <c r="M20" s="71">
        <f t="shared" si="2"/>
        <v>64.581075365567244</v>
      </c>
      <c r="N20" s="72">
        <f t="shared" si="0"/>
        <v>108.20353697566716</v>
      </c>
      <c r="O20" s="70">
        <f>'[1]BVC 2025 Anexa 2'!Z99</f>
        <v>65393.703530030005</v>
      </c>
      <c r="P20" s="70">
        <f>'[1]BVC 2025 Anexa 2'!AA99</f>
        <v>68536.000962712002</v>
      </c>
      <c r="Q20" s="73">
        <f t="shared" si="3"/>
        <v>104.80432761835796</v>
      </c>
      <c r="R20" s="73">
        <f t="shared" si="4"/>
        <v>104.80519876235333</v>
      </c>
      <c r="T20" s="66"/>
      <c r="U20" s="66"/>
      <c r="V20" s="66"/>
    </row>
    <row r="21" spans="1:22" s="65" customFormat="1" ht="27" customHeight="1" thickBot="1" x14ac:dyDescent="0.25">
      <c r="A21" s="67"/>
      <c r="B21" s="77"/>
      <c r="C21" s="56" t="s">
        <v>44</v>
      </c>
      <c r="D21" s="57" t="s">
        <v>45</v>
      </c>
      <c r="E21" s="57"/>
      <c r="F21" s="68">
        <v>10</v>
      </c>
      <c r="G21" s="69">
        <f>'[1]BVC 2025 Anexa 2'!J110</f>
        <v>228740.42197999996</v>
      </c>
      <c r="H21" s="70">
        <f>'[1]BVC 2025 Anexa 2'!S110</f>
        <v>236919.00367932502</v>
      </c>
      <c r="I21" s="70">
        <f>'[1]BVC 2025 Anexa 2'!T110</f>
        <v>236919.00367932502</v>
      </c>
      <c r="J21" s="70">
        <f>'[1]BVC 2025 Anexa 2'!U110</f>
        <v>59229.750919831255</v>
      </c>
      <c r="K21" s="70">
        <f>'[1]BVC 2025 Anexa 2'!V110</f>
        <v>53500.771410000001</v>
      </c>
      <c r="L21" s="71">
        <f t="shared" si="1"/>
        <v>90.327530639820594</v>
      </c>
      <c r="M21" s="71">
        <f t="shared" si="2"/>
        <v>22.581882659955149</v>
      </c>
      <c r="N21" s="72">
        <f t="shared" si="0"/>
        <v>103.57548597162251</v>
      </c>
      <c r="O21" s="70">
        <f>'[1]BVC 2025 Anexa 2'!Z110</f>
        <v>239245.99927165837</v>
      </c>
      <c r="P21" s="70">
        <f>'[1]BVC 2025 Anexa 2'!AA110</f>
        <v>239859.00093947837</v>
      </c>
      <c r="Q21" s="73">
        <f t="shared" si="3"/>
        <v>100.98219035037094</v>
      </c>
      <c r="R21" s="73">
        <f t="shared" si="4"/>
        <v>100.25622232751485</v>
      </c>
      <c r="T21" s="66"/>
      <c r="U21" s="66"/>
      <c r="V21" s="66"/>
    </row>
    <row r="22" spans="1:22" s="65" customFormat="1" ht="27" customHeight="1" thickBot="1" x14ac:dyDescent="0.25">
      <c r="A22" s="67"/>
      <c r="B22" s="77"/>
      <c r="C22" s="56"/>
      <c r="D22" s="54" t="s">
        <v>46</v>
      </c>
      <c r="E22" s="74" t="s">
        <v>47</v>
      </c>
      <c r="F22" s="68">
        <v>11</v>
      </c>
      <c r="G22" s="69">
        <f>'[1]BVC 2025 Anexa 2'!J111</f>
        <v>220507.89897999997</v>
      </c>
      <c r="H22" s="70">
        <f>'[1]BVC 2025 Anexa 2'!S111</f>
        <v>226811.17597000001</v>
      </c>
      <c r="I22" s="70">
        <f>'[1]BVC 2025 Anexa 2'!T111</f>
        <v>226811.17597000001</v>
      </c>
      <c r="J22" s="70">
        <f>'[1]BVC 2025 Anexa 2'!U111</f>
        <v>56702.793992500003</v>
      </c>
      <c r="K22" s="70">
        <f>'[1]BVC 2025 Anexa 2'!V111</f>
        <v>51501.165410000001</v>
      </c>
      <c r="L22" s="71">
        <f t="shared" si="1"/>
        <v>90.826503922914242</v>
      </c>
      <c r="M22" s="71">
        <f t="shared" si="2"/>
        <v>22.70662598072856</v>
      </c>
      <c r="N22" s="72">
        <f t="shared" si="0"/>
        <v>102.85852661929891</v>
      </c>
      <c r="O22" s="70">
        <f>'[1]BVC 2025 Anexa 2'!Z111</f>
        <v>228318.29768583336</v>
      </c>
      <c r="P22" s="70">
        <f>'[1]BVC 2025 Anexa 2'!AA111</f>
        <v>228826.99626273336</v>
      </c>
      <c r="Q22" s="73">
        <f t="shared" si="3"/>
        <v>100.66448300414999</v>
      </c>
      <c r="R22" s="73">
        <f t="shared" si="4"/>
        <v>100.22280236934841</v>
      </c>
      <c r="T22" s="66"/>
      <c r="U22" s="66"/>
      <c r="V22" s="66"/>
    </row>
    <row r="23" spans="1:22" s="65" customFormat="1" ht="16.5" customHeight="1" thickBot="1" x14ac:dyDescent="0.25">
      <c r="A23" s="67"/>
      <c r="B23" s="77"/>
      <c r="C23" s="78"/>
      <c r="D23" s="54" t="s">
        <v>48</v>
      </c>
      <c r="E23" s="74" t="s">
        <v>49</v>
      </c>
      <c r="F23" s="68">
        <v>12</v>
      </c>
      <c r="G23" s="69">
        <f>'[1]BVC 2025 Anexa 2'!J112</f>
        <v>185347.34199999998</v>
      </c>
      <c r="H23" s="70">
        <f>'[1]BVC 2025 Anexa 2'!S112</f>
        <v>191643.29597000001</v>
      </c>
      <c r="I23" s="70">
        <f>'[1]BVC 2025 Anexa 2'!T112</f>
        <v>191643.29597000001</v>
      </c>
      <c r="J23" s="70">
        <f>'[1]BVC 2025 Anexa 2'!U112</f>
        <v>47910.823992500002</v>
      </c>
      <c r="K23" s="70">
        <f>'[1]BVC 2025 Anexa 2'!V112</f>
        <v>46551.017</v>
      </c>
      <c r="L23" s="71">
        <f t="shared" si="1"/>
        <v>97.161795854913976</v>
      </c>
      <c r="M23" s="71">
        <f t="shared" si="2"/>
        <v>24.290448963728494</v>
      </c>
      <c r="N23" s="72">
        <f t="shared" si="0"/>
        <v>103.39684071110122</v>
      </c>
      <c r="O23" s="70">
        <f>'[1]BVC 2025 Anexa 2'!Z112</f>
        <v>191643.29597000001</v>
      </c>
      <c r="P23" s="70">
        <f>'[1]BVC 2025 Anexa 2'!AA112</f>
        <v>191643.29597000001</v>
      </c>
      <c r="Q23" s="73">
        <f t="shared" si="3"/>
        <v>100</v>
      </c>
      <c r="R23" s="73">
        <f t="shared" si="4"/>
        <v>100</v>
      </c>
      <c r="T23" s="66"/>
      <c r="U23" s="66"/>
      <c r="V23" s="66"/>
    </row>
    <row r="24" spans="1:22" s="65" customFormat="1" ht="16.5" customHeight="1" thickBot="1" x14ac:dyDescent="0.25">
      <c r="A24" s="67"/>
      <c r="B24" s="77"/>
      <c r="C24" s="78"/>
      <c r="D24" s="54" t="s">
        <v>50</v>
      </c>
      <c r="E24" s="74" t="s">
        <v>51</v>
      </c>
      <c r="F24" s="68">
        <v>13</v>
      </c>
      <c r="G24" s="69">
        <f>'[1]BVC 2025 Anexa 2'!J116</f>
        <v>35160.556980000001</v>
      </c>
      <c r="H24" s="70">
        <f>'[1]BVC 2025 Anexa 2'!S116</f>
        <v>35167.879999999997</v>
      </c>
      <c r="I24" s="70">
        <f>'[1]BVC 2025 Anexa 2'!T116</f>
        <v>35167.879999999997</v>
      </c>
      <c r="J24" s="70">
        <f>'[1]BVC 2025 Anexa 2'!U116</f>
        <v>8791.9699999999993</v>
      </c>
      <c r="K24" s="70">
        <f>'[1]BVC 2025 Anexa 2'!V116</f>
        <v>4950.1484099999998</v>
      </c>
      <c r="L24" s="71">
        <f t="shared" si="1"/>
        <v>56.303063022280561</v>
      </c>
      <c r="M24" s="71">
        <f t="shared" si="2"/>
        <v>14.07576575557014</v>
      </c>
      <c r="N24" s="72">
        <f t="shared" si="0"/>
        <v>100.02082737200142</v>
      </c>
      <c r="O24" s="70">
        <f>'[1]BVC 2025 Anexa 2'!Z116</f>
        <v>36675.001715833336</v>
      </c>
      <c r="P24" s="70">
        <f>'[1]BVC 2025 Anexa 2'!AA116</f>
        <v>37183.700292733338</v>
      </c>
      <c r="Q24" s="73">
        <f t="shared" si="3"/>
        <v>104.28550630812362</v>
      </c>
      <c r="R24" s="73">
        <f t="shared" si="4"/>
        <v>101.38704445289879</v>
      </c>
      <c r="T24" s="66"/>
      <c r="U24" s="66"/>
      <c r="V24" s="66"/>
    </row>
    <row r="25" spans="1:22" s="65" customFormat="1" ht="15.75" customHeight="1" thickBot="1" x14ac:dyDescent="0.25">
      <c r="A25" s="67"/>
      <c r="B25" s="77"/>
      <c r="C25" s="78"/>
      <c r="D25" s="54" t="s">
        <v>52</v>
      </c>
      <c r="E25" s="74" t="s">
        <v>53</v>
      </c>
      <c r="F25" s="68">
        <v>14</v>
      </c>
      <c r="G25" s="69">
        <f>'[1]BVC 2025 Anexa 2'!J124</f>
        <v>-11.84</v>
      </c>
      <c r="H25" s="70">
        <f>'[1]BVC 2025 Anexa 2'!S124</f>
        <v>100</v>
      </c>
      <c r="I25" s="70">
        <f>'[1]BVC 2025 Anexa 2'!T124</f>
        <v>100</v>
      </c>
      <c r="J25" s="70">
        <f>'[1]BVC 2025 Anexa 2'!U124</f>
        <v>25</v>
      </c>
      <c r="K25" s="70">
        <f>'[1]BVC 2025 Anexa 2'!V124</f>
        <v>0</v>
      </c>
      <c r="L25" s="71">
        <f t="shared" si="1"/>
        <v>0</v>
      </c>
      <c r="M25" s="71">
        <f t="shared" si="2"/>
        <v>0</v>
      </c>
      <c r="N25" s="79" t="s">
        <v>54</v>
      </c>
      <c r="O25" s="70">
        <f>'[1]BVC 2025 Anexa 2'!Z124</f>
        <v>0</v>
      </c>
      <c r="P25" s="70">
        <f>'[1]BVC 2025 Anexa 2'!AA124</f>
        <v>0</v>
      </c>
      <c r="Q25" s="73">
        <f t="shared" si="3"/>
        <v>0</v>
      </c>
      <c r="R25" s="73">
        <v>0</v>
      </c>
      <c r="T25" s="66"/>
      <c r="U25" s="66"/>
      <c r="V25" s="66"/>
    </row>
    <row r="26" spans="1:22" s="65" customFormat="1" ht="29.25" customHeight="1" thickBot="1" x14ac:dyDescent="0.25">
      <c r="A26" s="67"/>
      <c r="B26" s="77"/>
      <c r="C26" s="78"/>
      <c r="D26" s="54"/>
      <c r="E26" s="80" t="s">
        <v>55</v>
      </c>
      <c r="F26" s="68">
        <v>15</v>
      </c>
      <c r="G26" s="69">
        <f>'[1]BVC 2025 Anexa 2'!J125</f>
        <v>0</v>
      </c>
      <c r="H26" s="70">
        <f>'[1]BVC 2025 Anexa 2'!S125</f>
        <v>0</v>
      </c>
      <c r="I26" s="70">
        <f>'[1]BVC 2025 Anexa 2'!T125</f>
        <v>0</v>
      </c>
      <c r="J26" s="70">
        <f>'[1]BVC 2025 Anexa 2'!U125</f>
        <v>0</v>
      </c>
      <c r="K26" s="70">
        <f>'[1]BVC 2025 Anexa 2'!V125</f>
        <v>0</v>
      </c>
      <c r="L26" s="71">
        <v>0</v>
      </c>
      <c r="M26" s="71">
        <v>0</v>
      </c>
      <c r="N26" s="72">
        <v>0</v>
      </c>
      <c r="O26" s="70">
        <f>'[1]BVC 2025 Anexa 2'!Z125</f>
        <v>0</v>
      </c>
      <c r="P26" s="70">
        <f>'[1]BVC 2025 Anexa 2'!AA125</f>
        <v>0</v>
      </c>
      <c r="Q26" s="73">
        <v>0</v>
      </c>
      <c r="R26" s="73">
        <v>0</v>
      </c>
      <c r="T26" s="66"/>
      <c r="U26" s="66"/>
      <c r="V26" s="66"/>
    </row>
    <row r="27" spans="1:22" s="65" customFormat="1" ht="26.25" customHeight="1" thickBot="1" x14ac:dyDescent="0.25">
      <c r="A27" s="67"/>
      <c r="B27" s="77"/>
      <c r="C27" s="78"/>
      <c r="D27" s="54" t="s">
        <v>56</v>
      </c>
      <c r="E27" s="74" t="s">
        <v>57</v>
      </c>
      <c r="F27" s="68">
        <v>16</v>
      </c>
      <c r="G27" s="69">
        <f>'[1]BVC 2025 Anexa 2'!J128</f>
        <v>1045.8050000000001</v>
      </c>
      <c r="H27" s="70">
        <f>'[1]BVC 2025 Anexa 2'!S128</f>
        <v>1933.0349999999999</v>
      </c>
      <c r="I27" s="70">
        <f>'[1]BVC 2025 Anexa 2'!T128</f>
        <v>1933.0349999999999</v>
      </c>
      <c r="J27" s="70">
        <f>'[1]BVC 2025 Anexa 2'!U128</f>
        <v>483.25874999999996</v>
      </c>
      <c r="K27" s="70">
        <f>'[1]BVC 2025 Anexa 2'!V128</f>
        <v>271.11599999999999</v>
      </c>
      <c r="L27" s="71">
        <f t="shared" si="1"/>
        <v>56.101622577966772</v>
      </c>
      <c r="M27" s="71">
        <f t="shared" si="2"/>
        <v>14.025405644491693</v>
      </c>
      <c r="N27" s="72">
        <f t="shared" si="0"/>
        <v>184.83703940983258</v>
      </c>
      <c r="O27" s="70">
        <f>'[1]BVC 2025 Anexa 2'!Z128</f>
        <v>2723.28</v>
      </c>
      <c r="P27" s="70">
        <f>'[1]BVC 2025 Anexa 2'!AA128</f>
        <v>2723.28</v>
      </c>
      <c r="Q27" s="73">
        <f t="shared" si="3"/>
        <v>140.88104974819393</v>
      </c>
      <c r="R27" s="73">
        <f t="shared" si="4"/>
        <v>100</v>
      </c>
      <c r="T27" s="66"/>
      <c r="U27" s="66"/>
      <c r="V27" s="66"/>
    </row>
    <row r="28" spans="1:22" s="65" customFormat="1" ht="13.5" thickBot="1" x14ac:dyDescent="0.25">
      <c r="A28" s="67"/>
      <c r="B28" s="77"/>
      <c r="C28" s="78"/>
      <c r="D28" s="54" t="s">
        <v>58</v>
      </c>
      <c r="E28" s="74" t="s">
        <v>59</v>
      </c>
      <c r="F28" s="68">
        <v>17</v>
      </c>
      <c r="G28" s="69">
        <f>'[1]BVC 2025 Anexa 2'!J137</f>
        <v>7198.5579999999991</v>
      </c>
      <c r="H28" s="70">
        <f>'[1]BVC 2025 Anexa 2'!S137</f>
        <v>8074.7827093249989</v>
      </c>
      <c r="I28" s="70">
        <f>'[1]BVC 2025 Anexa 2'!T137</f>
        <v>8074.7827093249989</v>
      </c>
      <c r="J28" s="70">
        <f>'[1]BVC 2025 Anexa 2'!U137</f>
        <v>2018.6956773312497</v>
      </c>
      <c r="K28" s="70">
        <f>'[1]BVC 2025 Anexa 2'!V137</f>
        <v>1728.4899999999998</v>
      </c>
      <c r="L28" s="71">
        <f t="shared" si="1"/>
        <v>85.624099729836118</v>
      </c>
      <c r="M28" s="71">
        <f t="shared" si="2"/>
        <v>21.406024932459029</v>
      </c>
      <c r="N28" s="72">
        <f t="shared" si="0"/>
        <v>112.17222545577879</v>
      </c>
      <c r="O28" s="70">
        <f>'[1]BVC 2025 Anexa 2'!Z137</f>
        <v>8204.4215858249991</v>
      </c>
      <c r="P28" s="70">
        <f>'[1]BVC 2025 Anexa 2'!AA137</f>
        <v>8308.7146767449976</v>
      </c>
      <c r="Q28" s="73">
        <f t="shared" si="3"/>
        <v>101.60547820500841</v>
      </c>
      <c r="R28" s="73">
        <f t="shared" si="4"/>
        <v>101.27118151875798</v>
      </c>
      <c r="T28" s="66"/>
      <c r="U28" s="66"/>
      <c r="V28" s="66"/>
    </row>
    <row r="29" spans="1:22" s="65" customFormat="1" ht="15" customHeight="1" thickBot="1" x14ac:dyDescent="0.25">
      <c r="A29" s="67"/>
      <c r="B29" s="77"/>
      <c r="C29" s="56" t="s">
        <v>60</v>
      </c>
      <c r="D29" s="57" t="s">
        <v>61</v>
      </c>
      <c r="E29" s="75"/>
      <c r="F29" s="68">
        <v>18</v>
      </c>
      <c r="G29" s="69">
        <f>'[1]BVC 2025 Anexa 2'!J140</f>
        <v>725735.12096999993</v>
      </c>
      <c r="H29" s="70">
        <f>'[1]BVC 2025 Anexa 2'!S140</f>
        <v>737434.99661326443</v>
      </c>
      <c r="I29" s="70">
        <f>'[1]BVC 2025 Anexa 2'!T140</f>
        <v>737434.99661326443</v>
      </c>
      <c r="J29" s="70">
        <f>'[1]BVC 2025 Anexa 2'!U140</f>
        <v>184358.74915331611</v>
      </c>
      <c r="K29" s="70">
        <f>'[1]BVC 2025 Anexa 2'!V140</f>
        <v>195010.35091000007</v>
      </c>
      <c r="L29" s="71">
        <f t="shared" si="1"/>
        <v>105.77764917889843</v>
      </c>
      <c r="M29" s="71">
        <f t="shared" si="2"/>
        <v>26.444412294724607</v>
      </c>
      <c r="N29" s="72">
        <f t="shared" si="0"/>
        <v>101.61214130406515</v>
      </c>
      <c r="O29" s="70">
        <f>'[1]BVC 2025 Anexa 2'!Z140</f>
        <v>783751.00411912438</v>
      </c>
      <c r="P29" s="70">
        <f>'[1]BVC 2025 Anexa 2'!AA140</f>
        <v>822148.00360710593</v>
      </c>
      <c r="Q29" s="73">
        <f t="shared" si="3"/>
        <v>106.28069019216207</v>
      </c>
      <c r="R29" s="73">
        <f t="shared" si="4"/>
        <v>104.89913241401672</v>
      </c>
      <c r="T29" s="66"/>
      <c r="U29" s="66"/>
      <c r="V29" s="66"/>
    </row>
    <row r="30" spans="1:22" s="65" customFormat="1" ht="17.25" customHeight="1" thickBot="1" x14ac:dyDescent="0.25">
      <c r="A30" s="67"/>
      <c r="B30" s="55">
        <v>2</v>
      </c>
      <c r="C30" s="56"/>
      <c r="D30" s="57" t="s">
        <v>62</v>
      </c>
      <c r="E30" s="57"/>
      <c r="F30" s="68">
        <v>19</v>
      </c>
      <c r="G30" s="69">
        <f>'[1]BVC 2025 Anexa 2'!J164</f>
        <v>17.03</v>
      </c>
      <c r="H30" s="70">
        <f>'[1]BVC 2025 Anexa 2'!S164</f>
        <v>55</v>
      </c>
      <c r="I30" s="70">
        <f>'[1]BVC 2025 Anexa 2'!T164</f>
        <v>55</v>
      </c>
      <c r="J30" s="70">
        <f>'[1]BVC 2025 Anexa 2'!U164</f>
        <v>13.75</v>
      </c>
      <c r="K30" s="70">
        <f>'[1]BVC 2025 Anexa 2'!V164</f>
        <v>1.8250500000000001</v>
      </c>
      <c r="L30" s="71">
        <f t="shared" si="1"/>
        <v>13.273090909090909</v>
      </c>
      <c r="M30" s="71">
        <f t="shared" si="2"/>
        <v>3.3182727272727273</v>
      </c>
      <c r="N30" s="72">
        <f t="shared" si="0"/>
        <v>322.95948326482676</v>
      </c>
      <c r="O30" s="70">
        <f>'[1]BVC 2025 Anexa 2'!Z164</f>
        <v>60</v>
      </c>
      <c r="P30" s="70">
        <f>'[1]BVC 2025 Anexa 2'!AA164</f>
        <v>60</v>
      </c>
      <c r="Q30" s="73">
        <f t="shared" si="3"/>
        <v>109.09090909090908</v>
      </c>
      <c r="R30" s="73">
        <f t="shared" si="4"/>
        <v>100</v>
      </c>
      <c r="T30" s="66"/>
      <c r="U30" s="66"/>
      <c r="V30" s="66"/>
    </row>
    <row r="31" spans="1:22" s="65" customFormat="1" ht="30.75" customHeight="1" thickBot="1" x14ac:dyDescent="0.25">
      <c r="A31" s="54" t="s">
        <v>63</v>
      </c>
      <c r="B31" s="55"/>
      <c r="C31" s="56"/>
      <c r="D31" s="57" t="s">
        <v>64</v>
      </c>
      <c r="E31" s="57"/>
      <c r="F31" s="68">
        <v>20</v>
      </c>
      <c r="G31" s="59">
        <f>'[1]BVC 2025 Anexa 2'!J172</f>
        <v>238218.5973100001</v>
      </c>
      <c r="H31" s="60">
        <f>'[1]BVC 2025 Anexa 2'!S172</f>
        <v>257613.99757257034</v>
      </c>
      <c r="I31" s="60">
        <f>'[1]BVC 2025 Anexa 2'!T172</f>
        <v>257613.99757257034</v>
      </c>
      <c r="J31" s="60">
        <f>'[1]BVC 2025 Anexa 2'!U172</f>
        <v>64403.499393142585</v>
      </c>
      <c r="K31" s="60">
        <f>'[1]BVC 2025 Anexa 2'!V172</f>
        <v>87747.44570999984</v>
      </c>
      <c r="L31" s="61">
        <f t="shared" si="1"/>
        <v>136.24639427487821</v>
      </c>
      <c r="M31" s="61">
        <f t="shared" si="2"/>
        <v>34.061598568719553</v>
      </c>
      <c r="N31" s="62">
        <f t="shared" si="0"/>
        <v>108.14184974707517</v>
      </c>
      <c r="O31" s="60">
        <f>'[1]BVC 2025 Anexa 2'!Z172</f>
        <v>281735.99188633543</v>
      </c>
      <c r="P31" s="60">
        <f>'[1]BVC 2025 Anexa 2'!AA172</f>
        <v>320208.00384676596</v>
      </c>
      <c r="Q31" s="63">
        <f t="shared" si="3"/>
        <v>109.36361942326907</v>
      </c>
      <c r="R31" s="64">
        <f t="shared" si="4"/>
        <v>113.65534154967033</v>
      </c>
      <c r="T31" s="66"/>
      <c r="U31" s="66"/>
      <c r="V31" s="66"/>
    </row>
    <row r="32" spans="1:22" s="65" customFormat="1" ht="15.75" customHeight="1" thickBot="1" x14ac:dyDescent="0.25">
      <c r="A32" s="54" t="s">
        <v>65</v>
      </c>
      <c r="B32" s="55">
        <v>1</v>
      </c>
      <c r="C32" s="56"/>
      <c r="D32" s="57" t="s">
        <v>66</v>
      </c>
      <c r="E32" s="57"/>
      <c r="F32" s="68">
        <v>21</v>
      </c>
      <c r="G32" s="81">
        <f>'[1]Recapitulatie cheltuieli'!E317/1000+0.01</f>
        <v>36226.490000000005</v>
      </c>
      <c r="H32" s="82">
        <f>'[1]BVC 2025 Anexa 2'!S175-'BVC 2025 Anexa 1'!H33+'BVC 2025 Anexa 1'!H34-'BVC 2025 Anexa 1'!H35</f>
        <v>40366.487766293591</v>
      </c>
      <c r="I32" s="83" t="s">
        <v>67</v>
      </c>
      <c r="J32" s="84" t="s">
        <v>67</v>
      </c>
      <c r="K32" s="85">
        <v>14410.06</v>
      </c>
      <c r="L32" s="84" t="s">
        <v>67</v>
      </c>
      <c r="M32" s="86" t="s">
        <v>67</v>
      </c>
      <c r="N32" s="72">
        <f t="shared" si="0"/>
        <v>111.42809520407188</v>
      </c>
      <c r="O32" s="82">
        <f>O31*16%</f>
        <v>45077.758701813669</v>
      </c>
      <c r="P32" s="82">
        <f>P31*16%</f>
        <v>51233.280615482552</v>
      </c>
      <c r="Q32" s="73">
        <f t="shared" si="3"/>
        <v>111.67124314306591</v>
      </c>
      <c r="R32" s="73">
        <f t="shared" si="4"/>
        <v>113.6553415496703</v>
      </c>
      <c r="T32" s="66"/>
      <c r="U32" s="66"/>
      <c r="V32" s="66"/>
    </row>
    <row r="33" spans="1:22" s="65" customFormat="1" ht="15.75" customHeight="1" thickBot="1" x14ac:dyDescent="0.25">
      <c r="A33" s="87"/>
      <c r="B33" s="55">
        <v>2</v>
      </c>
      <c r="C33" s="56"/>
      <c r="D33" s="57" t="s">
        <v>68</v>
      </c>
      <c r="E33" s="57"/>
      <c r="F33" s="68">
        <v>22</v>
      </c>
      <c r="G33" s="81">
        <f>'[1]Recapitulatie cheltuieli'!E319/1000</f>
        <v>0</v>
      </c>
      <c r="H33" s="82">
        <f>'[1]Recapitulatie cheltuieli'!F319/1000</f>
        <v>0</v>
      </c>
      <c r="I33" s="83" t="s">
        <v>67</v>
      </c>
      <c r="J33" s="84" t="s">
        <v>67</v>
      </c>
      <c r="K33" s="84" t="s">
        <v>67</v>
      </c>
      <c r="L33" s="84" t="s">
        <v>67</v>
      </c>
      <c r="M33" s="86" t="s">
        <v>67</v>
      </c>
      <c r="N33" s="72">
        <v>0</v>
      </c>
      <c r="O33" s="82">
        <v>0</v>
      </c>
      <c r="P33" s="82">
        <f>O33</f>
        <v>0</v>
      </c>
      <c r="Q33" s="73">
        <v>0</v>
      </c>
      <c r="R33" s="73">
        <v>0</v>
      </c>
      <c r="T33" s="66"/>
      <c r="U33" s="66"/>
      <c r="V33" s="66"/>
    </row>
    <row r="34" spans="1:22" s="65" customFormat="1" ht="15.75" customHeight="1" thickBot="1" x14ac:dyDescent="0.25">
      <c r="A34" s="88"/>
      <c r="B34" s="55">
        <v>3</v>
      </c>
      <c r="C34" s="56"/>
      <c r="D34" s="57" t="s">
        <v>69</v>
      </c>
      <c r="E34" s="57"/>
      <c r="F34" s="68">
        <v>23</v>
      </c>
      <c r="G34" s="81">
        <f>'[1]Recapitulatie venituri'!E202/1000</f>
        <v>2503.1900900000001</v>
      </c>
      <c r="H34" s="82">
        <f>'[1]Recapitulatie venituri'!F202/1000</f>
        <v>2503.19</v>
      </c>
      <c r="I34" s="83" t="s">
        <v>67</v>
      </c>
      <c r="J34" s="84" t="s">
        <v>67</v>
      </c>
      <c r="K34" s="85">
        <v>504.2</v>
      </c>
      <c r="L34" s="84" t="s">
        <v>67</v>
      </c>
      <c r="M34" s="86" t="s">
        <v>67</v>
      </c>
      <c r="N34" s="72">
        <f t="shared" si="0"/>
        <v>99.999996404587876</v>
      </c>
      <c r="O34" s="82">
        <v>0</v>
      </c>
      <c r="P34" s="82">
        <f>O34</f>
        <v>0</v>
      </c>
      <c r="Q34" s="73">
        <f t="shared" si="3"/>
        <v>0</v>
      </c>
      <c r="R34" s="73">
        <v>0</v>
      </c>
      <c r="T34" s="66"/>
      <c r="U34" s="66"/>
      <c r="V34" s="66"/>
    </row>
    <row r="35" spans="1:22" s="65" customFormat="1" ht="15.75" customHeight="1" thickBot="1" x14ac:dyDescent="0.25">
      <c r="A35" s="88"/>
      <c r="B35" s="55">
        <v>4</v>
      </c>
      <c r="C35" s="56"/>
      <c r="D35" s="57" t="s">
        <v>70</v>
      </c>
      <c r="E35" s="57"/>
      <c r="F35" s="68">
        <v>24</v>
      </c>
      <c r="G35" s="81">
        <f>'[1]Recapitulatie cheltuieli'!E320/1000</f>
        <v>0</v>
      </c>
      <c r="H35" s="82">
        <f>'[1]Recapitulatie cheltuieli'!F320/1000</f>
        <v>0</v>
      </c>
      <c r="I35" s="83" t="s">
        <v>67</v>
      </c>
      <c r="J35" s="84" t="s">
        <v>67</v>
      </c>
      <c r="K35" s="84" t="s">
        <v>67</v>
      </c>
      <c r="L35" s="84" t="s">
        <v>67</v>
      </c>
      <c r="M35" s="86" t="s">
        <v>67</v>
      </c>
      <c r="N35" s="72">
        <v>0</v>
      </c>
      <c r="O35" s="82">
        <v>0</v>
      </c>
      <c r="P35" s="82">
        <f>O35</f>
        <v>0</v>
      </c>
      <c r="Q35" s="73">
        <v>0</v>
      </c>
      <c r="R35" s="73">
        <v>0</v>
      </c>
      <c r="T35" s="66"/>
      <c r="U35" s="66"/>
      <c r="V35" s="66"/>
    </row>
    <row r="36" spans="1:22" s="65" customFormat="1" ht="28.5" customHeight="1" thickBot="1" x14ac:dyDescent="0.25">
      <c r="A36" s="89"/>
      <c r="B36" s="55">
        <v>5</v>
      </c>
      <c r="C36" s="56"/>
      <c r="D36" s="57" t="s">
        <v>71</v>
      </c>
      <c r="E36" s="57"/>
      <c r="F36" s="68">
        <v>25</v>
      </c>
      <c r="G36" s="81">
        <v>0</v>
      </c>
      <c r="H36" s="82">
        <v>0</v>
      </c>
      <c r="I36" s="83" t="s">
        <v>67</v>
      </c>
      <c r="J36" s="84" t="s">
        <v>67</v>
      </c>
      <c r="K36" s="84" t="s">
        <v>67</v>
      </c>
      <c r="L36" s="84" t="s">
        <v>67</v>
      </c>
      <c r="M36" s="86" t="s">
        <v>67</v>
      </c>
      <c r="N36" s="72">
        <v>0</v>
      </c>
      <c r="O36" s="82">
        <v>0</v>
      </c>
      <c r="P36" s="82">
        <v>0</v>
      </c>
      <c r="Q36" s="73">
        <v>0</v>
      </c>
      <c r="R36" s="73">
        <v>0</v>
      </c>
      <c r="T36" s="66"/>
      <c r="U36" s="66"/>
      <c r="V36" s="66"/>
    </row>
    <row r="37" spans="1:22" s="90" customFormat="1" ht="43.5" customHeight="1" thickBot="1" x14ac:dyDescent="0.25">
      <c r="A37" s="54" t="s">
        <v>72</v>
      </c>
      <c r="B37" s="55"/>
      <c r="C37" s="56"/>
      <c r="D37" s="57" t="s">
        <v>73</v>
      </c>
      <c r="E37" s="57"/>
      <c r="F37" s="68">
        <v>26</v>
      </c>
      <c r="G37" s="81">
        <f>G31-G32-G33+G34-G35-G36</f>
        <v>204495.2974000001</v>
      </c>
      <c r="H37" s="82">
        <f>H31-H32-H33+H34-H35-H36</f>
        <v>219750.69980627677</v>
      </c>
      <c r="I37" s="83" t="s">
        <v>67</v>
      </c>
      <c r="J37" s="84" t="s">
        <v>67</v>
      </c>
      <c r="K37" s="84">
        <f>K31-K32+K34</f>
        <v>73841.585709999839</v>
      </c>
      <c r="L37" s="84" t="s">
        <v>67</v>
      </c>
      <c r="M37" s="86" t="s">
        <v>67</v>
      </c>
      <c r="N37" s="72">
        <f t="shared" si="0"/>
        <v>107.46002602516407</v>
      </c>
      <c r="O37" s="82">
        <f>O31-O32-O33+O34-O35-O36</f>
        <v>236658.23318452176</v>
      </c>
      <c r="P37" s="82">
        <f>P31-P32-P33+P34-P35-P36</f>
        <v>268974.72323128342</v>
      </c>
      <c r="Q37" s="73">
        <f t="shared" si="3"/>
        <v>107.69396110826949</v>
      </c>
      <c r="R37" s="73">
        <f t="shared" si="4"/>
        <v>113.65534154967033</v>
      </c>
      <c r="T37" s="66"/>
      <c r="U37" s="66"/>
      <c r="V37" s="66"/>
    </row>
    <row r="38" spans="1:22" s="65" customFormat="1" ht="15.75" customHeight="1" thickBot="1" x14ac:dyDescent="0.25">
      <c r="A38" s="91"/>
      <c r="B38" s="55">
        <v>1</v>
      </c>
      <c r="C38" s="56"/>
      <c r="D38" s="57" t="s">
        <v>74</v>
      </c>
      <c r="E38" s="57"/>
      <c r="F38" s="68">
        <v>27</v>
      </c>
      <c r="G38" s="69">
        <v>0</v>
      </c>
      <c r="H38" s="70">
        <v>0</v>
      </c>
      <c r="I38" s="83" t="s">
        <v>67</v>
      </c>
      <c r="J38" s="84" t="s">
        <v>67</v>
      </c>
      <c r="K38" s="84" t="s">
        <v>67</v>
      </c>
      <c r="L38" s="84" t="s">
        <v>67</v>
      </c>
      <c r="M38" s="86" t="s">
        <v>67</v>
      </c>
      <c r="N38" s="72">
        <v>0</v>
      </c>
      <c r="O38" s="70">
        <v>0</v>
      </c>
      <c r="P38" s="70">
        <v>0</v>
      </c>
      <c r="Q38" s="73">
        <v>0</v>
      </c>
      <c r="R38" s="73">
        <v>0</v>
      </c>
      <c r="T38" s="66"/>
      <c r="U38" s="66"/>
      <c r="V38" s="66"/>
    </row>
    <row r="39" spans="1:22" s="65" customFormat="1" ht="27.75" customHeight="1" thickBot="1" x14ac:dyDescent="0.25">
      <c r="A39" s="92"/>
      <c r="B39" s="55">
        <v>2</v>
      </c>
      <c r="C39" s="56"/>
      <c r="D39" s="57" t="s">
        <v>75</v>
      </c>
      <c r="E39" s="57"/>
      <c r="F39" s="68">
        <v>28</v>
      </c>
      <c r="G39" s="69">
        <v>0</v>
      </c>
      <c r="H39" s="70">
        <v>0</v>
      </c>
      <c r="I39" s="83" t="s">
        <v>67</v>
      </c>
      <c r="J39" s="84" t="s">
        <v>67</v>
      </c>
      <c r="K39" s="84" t="s">
        <v>67</v>
      </c>
      <c r="L39" s="84" t="s">
        <v>67</v>
      </c>
      <c r="M39" s="86" t="s">
        <v>67</v>
      </c>
      <c r="N39" s="72">
        <v>0</v>
      </c>
      <c r="O39" s="70">
        <v>0</v>
      </c>
      <c r="P39" s="70">
        <v>0</v>
      </c>
      <c r="Q39" s="73">
        <v>0</v>
      </c>
      <c r="R39" s="73">
        <v>0</v>
      </c>
      <c r="T39" s="66"/>
      <c r="U39" s="66"/>
      <c r="V39" s="66"/>
    </row>
    <row r="40" spans="1:22" s="65" customFormat="1" ht="15.75" customHeight="1" thickBot="1" x14ac:dyDescent="0.25">
      <c r="A40" s="92"/>
      <c r="B40" s="55">
        <v>3</v>
      </c>
      <c r="C40" s="56"/>
      <c r="D40" s="57" t="s">
        <v>76</v>
      </c>
      <c r="E40" s="57"/>
      <c r="F40" s="68">
        <v>29</v>
      </c>
      <c r="G40" s="69">
        <v>0</v>
      </c>
      <c r="H40" s="70">
        <v>0</v>
      </c>
      <c r="I40" s="83" t="s">
        <v>67</v>
      </c>
      <c r="J40" s="84" t="s">
        <v>67</v>
      </c>
      <c r="K40" s="84" t="s">
        <v>67</v>
      </c>
      <c r="L40" s="84" t="s">
        <v>67</v>
      </c>
      <c r="M40" s="86" t="s">
        <v>67</v>
      </c>
      <c r="N40" s="72">
        <v>0</v>
      </c>
      <c r="O40" s="70">
        <v>0</v>
      </c>
      <c r="P40" s="70">
        <v>0</v>
      </c>
      <c r="Q40" s="73">
        <v>0</v>
      </c>
      <c r="R40" s="73">
        <v>0</v>
      </c>
      <c r="T40" s="66"/>
      <c r="U40" s="66"/>
      <c r="V40" s="66"/>
    </row>
    <row r="41" spans="1:22" s="65" customFormat="1" ht="66.75" customHeight="1" thickBot="1" x14ac:dyDescent="0.25">
      <c r="A41" s="92"/>
      <c r="B41" s="55">
        <v>4</v>
      </c>
      <c r="C41" s="56"/>
      <c r="D41" s="93" t="s">
        <v>77</v>
      </c>
      <c r="E41" s="94"/>
      <c r="F41" s="68">
        <v>30</v>
      </c>
      <c r="G41" s="69">
        <v>0</v>
      </c>
      <c r="H41" s="70">
        <v>0</v>
      </c>
      <c r="I41" s="83" t="s">
        <v>67</v>
      </c>
      <c r="J41" s="84" t="s">
        <v>67</v>
      </c>
      <c r="K41" s="84" t="s">
        <v>67</v>
      </c>
      <c r="L41" s="84" t="s">
        <v>67</v>
      </c>
      <c r="M41" s="86" t="s">
        <v>67</v>
      </c>
      <c r="N41" s="72">
        <v>0</v>
      </c>
      <c r="O41" s="70">
        <v>0</v>
      </c>
      <c r="P41" s="70">
        <v>0</v>
      </c>
      <c r="Q41" s="73">
        <v>0</v>
      </c>
      <c r="R41" s="73">
        <v>0</v>
      </c>
      <c r="T41" s="66"/>
      <c r="U41" s="66"/>
      <c r="V41" s="66"/>
    </row>
    <row r="42" spans="1:22" s="65" customFormat="1" ht="20.25" customHeight="1" thickBot="1" x14ac:dyDescent="0.25">
      <c r="A42" s="92"/>
      <c r="B42" s="55">
        <v>5</v>
      </c>
      <c r="C42" s="56"/>
      <c r="D42" s="57" t="s">
        <v>78</v>
      </c>
      <c r="E42" s="57"/>
      <c r="F42" s="68">
        <v>31</v>
      </c>
      <c r="G42" s="69">
        <v>0</v>
      </c>
      <c r="H42" s="70">
        <v>0</v>
      </c>
      <c r="I42" s="83" t="s">
        <v>67</v>
      </c>
      <c r="J42" s="84" t="s">
        <v>67</v>
      </c>
      <c r="K42" s="84" t="s">
        <v>67</v>
      </c>
      <c r="L42" s="84" t="s">
        <v>67</v>
      </c>
      <c r="M42" s="86" t="s">
        <v>67</v>
      </c>
      <c r="N42" s="72">
        <v>0</v>
      </c>
      <c r="O42" s="70">
        <v>0</v>
      </c>
      <c r="P42" s="70">
        <v>0</v>
      </c>
      <c r="Q42" s="73">
        <v>0</v>
      </c>
      <c r="R42" s="73">
        <v>0</v>
      </c>
      <c r="T42" s="66"/>
      <c r="U42" s="66"/>
      <c r="V42" s="66"/>
    </row>
    <row r="43" spans="1:22" s="65" customFormat="1" ht="33" customHeight="1" thickBot="1" x14ac:dyDescent="0.25">
      <c r="A43" s="92"/>
      <c r="B43" s="55">
        <v>6</v>
      </c>
      <c r="C43" s="56"/>
      <c r="D43" s="57" t="s">
        <v>79</v>
      </c>
      <c r="E43" s="57"/>
      <c r="F43" s="68">
        <v>32</v>
      </c>
      <c r="G43" s="95">
        <f>G37-G38-G39-G40-G41-G42</f>
        <v>204495.2974000001</v>
      </c>
      <c r="H43" s="96">
        <f>H37-H38-H39-H40-H41-H42</f>
        <v>219750.69980627677</v>
      </c>
      <c r="I43" s="96" t="e">
        <f>I37-I38-I39-I40-I41-I42</f>
        <v>#VALUE!</v>
      </c>
      <c r="J43" s="84" t="s">
        <v>67</v>
      </c>
      <c r="K43" s="84" t="s">
        <v>67</v>
      </c>
      <c r="L43" s="84" t="s">
        <v>67</v>
      </c>
      <c r="M43" s="86" t="s">
        <v>67</v>
      </c>
      <c r="N43" s="72">
        <f t="shared" si="0"/>
        <v>107.46002602516407</v>
      </c>
      <c r="O43" s="97">
        <f>O37-O38-O39-O40-O41-O42</f>
        <v>236658.23318452176</v>
      </c>
      <c r="P43" s="97">
        <f>P37-P38-P39-P40-P41-P42</f>
        <v>268974.72323128342</v>
      </c>
      <c r="Q43" s="73">
        <f t="shared" si="3"/>
        <v>107.69396110826949</v>
      </c>
      <c r="R43" s="73">
        <f t="shared" si="4"/>
        <v>113.65534154967033</v>
      </c>
      <c r="T43" s="66"/>
      <c r="U43" s="66"/>
      <c r="V43" s="66"/>
    </row>
    <row r="44" spans="1:22" s="65" customFormat="1" ht="56.25" customHeight="1" thickBot="1" x14ac:dyDescent="0.25">
      <c r="A44" s="92"/>
      <c r="B44" s="55">
        <v>7</v>
      </c>
      <c r="C44" s="56"/>
      <c r="D44" s="57" t="s">
        <v>80</v>
      </c>
      <c r="E44" s="57"/>
      <c r="F44" s="68">
        <v>33</v>
      </c>
      <c r="G44" s="69">
        <f>'[1]BVC 2025 Anexa 2'!J154</f>
        <v>11135.16</v>
      </c>
      <c r="H44" s="70">
        <f>'[1]BVC 2025 Anexa 2'!S154</f>
        <v>12100.552485833336</v>
      </c>
      <c r="I44" s="70">
        <f>'[1]BVC 2025 Anexa 2'!T154</f>
        <v>12100.552485833336</v>
      </c>
      <c r="J44" s="84" t="s">
        <v>67</v>
      </c>
      <c r="K44" s="84" t="s">
        <v>67</v>
      </c>
      <c r="L44" s="84" t="s">
        <v>67</v>
      </c>
      <c r="M44" s="86" t="s">
        <v>67</v>
      </c>
      <c r="N44" s="72">
        <f t="shared" si="0"/>
        <v>108.66976752766315</v>
      </c>
      <c r="O44" s="70">
        <f>'[1]BVC 2025 Anexa 2'!Z154</f>
        <v>12100.552485833336</v>
      </c>
      <c r="P44" s="70">
        <f>'[1]BVC 2025 Anexa 2'!AA154</f>
        <v>12100.552485833336</v>
      </c>
      <c r="Q44" s="73">
        <f t="shared" si="3"/>
        <v>100</v>
      </c>
      <c r="R44" s="73">
        <f t="shared" si="4"/>
        <v>100</v>
      </c>
      <c r="T44" s="66"/>
      <c r="U44" s="66"/>
      <c r="V44" s="66"/>
    </row>
    <row r="45" spans="1:22" s="65" customFormat="1" ht="66.75" customHeight="1" thickBot="1" x14ac:dyDescent="0.25">
      <c r="A45" s="92"/>
      <c r="B45" s="55">
        <v>8</v>
      </c>
      <c r="C45" s="56"/>
      <c r="D45" s="98" t="s">
        <v>81</v>
      </c>
      <c r="E45" s="98"/>
      <c r="F45" s="68">
        <v>34</v>
      </c>
      <c r="G45" s="70">
        <f>(G43+G44)*90%</f>
        <v>194067.4116600001</v>
      </c>
      <c r="H45" s="70">
        <f>(H43+H44)*50%</f>
        <v>115925.62614605504</v>
      </c>
      <c r="I45" s="70" t="e">
        <f>(I43+I44)*50%</f>
        <v>#VALUE!</v>
      </c>
      <c r="J45" s="84" t="s">
        <v>67</v>
      </c>
      <c r="K45" s="84" t="s">
        <v>67</v>
      </c>
      <c r="L45" s="84" t="s">
        <v>67</v>
      </c>
      <c r="M45" s="86" t="s">
        <v>67</v>
      </c>
      <c r="N45" s="72">
        <f t="shared" si="0"/>
        <v>59.734720607884974</v>
      </c>
      <c r="O45" s="70">
        <f>(O43+O44)*50/100</f>
        <v>124379.39283517754</v>
      </c>
      <c r="P45" s="70">
        <f>(P43+P44)*50/100</f>
        <v>140537.63785855839</v>
      </c>
      <c r="Q45" s="73">
        <f t="shared" si="3"/>
        <v>107.2924054587133</v>
      </c>
      <c r="R45" s="73">
        <f t="shared" si="4"/>
        <v>112.99109495155125</v>
      </c>
      <c r="T45" s="66"/>
      <c r="U45" s="66"/>
      <c r="V45" s="66"/>
    </row>
    <row r="46" spans="1:22" s="65" customFormat="1" ht="13.5" thickBot="1" x14ac:dyDescent="0.25">
      <c r="A46" s="92"/>
      <c r="B46" s="99"/>
      <c r="C46" s="56" t="s">
        <v>32</v>
      </c>
      <c r="D46" s="57" t="s">
        <v>82</v>
      </c>
      <c r="E46" s="57"/>
      <c r="F46" s="68">
        <v>35</v>
      </c>
      <c r="G46" s="70">
        <f>G45</f>
        <v>194067.4116600001</v>
      </c>
      <c r="H46" s="70">
        <f>H45</f>
        <v>115925.62614605504</v>
      </c>
      <c r="I46" s="70" t="e">
        <f>I45</f>
        <v>#VALUE!</v>
      </c>
      <c r="J46" s="84" t="s">
        <v>67</v>
      </c>
      <c r="K46" s="84" t="s">
        <v>67</v>
      </c>
      <c r="L46" s="84" t="s">
        <v>67</v>
      </c>
      <c r="M46" s="86" t="s">
        <v>67</v>
      </c>
      <c r="N46" s="72">
        <f t="shared" si="0"/>
        <v>59.734720607884974</v>
      </c>
      <c r="O46" s="70">
        <f>O45</f>
        <v>124379.39283517754</v>
      </c>
      <c r="P46" s="70">
        <f>P45</f>
        <v>140537.63785855839</v>
      </c>
      <c r="Q46" s="73">
        <f t="shared" si="3"/>
        <v>107.2924054587133</v>
      </c>
      <c r="R46" s="73">
        <f t="shared" si="4"/>
        <v>112.99109495155125</v>
      </c>
      <c r="T46" s="66"/>
      <c r="U46" s="66"/>
      <c r="V46" s="66"/>
    </row>
    <row r="47" spans="1:22" s="65" customFormat="1" ht="13.5" thickBot="1" x14ac:dyDescent="0.25">
      <c r="A47" s="92"/>
      <c r="B47" s="100"/>
      <c r="C47" s="56" t="s">
        <v>34</v>
      </c>
      <c r="D47" s="57" t="s">
        <v>83</v>
      </c>
      <c r="E47" s="57"/>
      <c r="F47" s="68">
        <v>36</v>
      </c>
      <c r="G47" s="70">
        <v>0</v>
      </c>
      <c r="H47" s="70">
        <v>0</v>
      </c>
      <c r="I47" s="83" t="s">
        <v>67</v>
      </c>
      <c r="J47" s="84" t="s">
        <v>67</v>
      </c>
      <c r="K47" s="84" t="s">
        <v>67</v>
      </c>
      <c r="L47" s="84" t="s">
        <v>67</v>
      </c>
      <c r="M47" s="86" t="s">
        <v>67</v>
      </c>
      <c r="N47" s="72">
        <v>0</v>
      </c>
      <c r="O47" s="70">
        <v>0</v>
      </c>
      <c r="P47" s="70">
        <v>0</v>
      </c>
      <c r="Q47" s="73">
        <v>0</v>
      </c>
      <c r="R47" s="73">
        <v>0</v>
      </c>
      <c r="T47" s="66"/>
      <c r="U47" s="66"/>
      <c r="V47" s="66"/>
    </row>
    <row r="48" spans="1:22" s="65" customFormat="1" ht="13.5" thickBot="1" x14ac:dyDescent="0.25">
      <c r="A48" s="92"/>
      <c r="B48" s="101"/>
      <c r="C48" s="56" t="s">
        <v>84</v>
      </c>
      <c r="D48" s="57" t="s">
        <v>85</v>
      </c>
      <c r="E48" s="57"/>
      <c r="F48" s="68">
        <v>37</v>
      </c>
      <c r="G48" s="70">
        <v>0</v>
      </c>
      <c r="H48" s="70">
        <v>0</v>
      </c>
      <c r="I48" s="83" t="s">
        <v>67</v>
      </c>
      <c r="J48" s="84" t="s">
        <v>67</v>
      </c>
      <c r="K48" s="84" t="s">
        <v>67</v>
      </c>
      <c r="L48" s="84" t="s">
        <v>67</v>
      </c>
      <c r="M48" s="86" t="s">
        <v>67</v>
      </c>
      <c r="N48" s="72">
        <v>0</v>
      </c>
      <c r="O48" s="70">
        <v>0</v>
      </c>
      <c r="P48" s="70">
        <v>0</v>
      </c>
      <c r="Q48" s="73">
        <v>0</v>
      </c>
      <c r="R48" s="73">
        <v>0</v>
      </c>
      <c r="T48" s="66"/>
      <c r="U48" s="66"/>
      <c r="V48" s="66"/>
    </row>
    <row r="49" spans="1:22" s="65" customFormat="1" ht="42" customHeight="1" thickBot="1" x14ac:dyDescent="0.25">
      <c r="A49" s="102"/>
      <c r="B49" s="55">
        <v>9</v>
      </c>
      <c r="C49" s="56"/>
      <c r="D49" s="98" t="s">
        <v>86</v>
      </c>
      <c r="E49" s="98"/>
      <c r="F49" s="68">
        <v>38</v>
      </c>
      <c r="G49" s="70">
        <f>G43-G45</f>
        <v>10427.885739999998</v>
      </c>
      <c r="H49" s="70">
        <f>H43-H45</f>
        <v>103825.07366022172</v>
      </c>
      <c r="I49" s="70" t="e">
        <f>I43-I45</f>
        <v>#VALUE!</v>
      </c>
      <c r="J49" s="84" t="s">
        <v>67</v>
      </c>
      <c r="K49" s="84" t="s">
        <v>67</v>
      </c>
      <c r="L49" s="84" t="s">
        <v>67</v>
      </c>
      <c r="M49" s="86" t="s">
        <v>67</v>
      </c>
      <c r="N49" s="72">
        <f t="shared" si="0"/>
        <v>995.64836294631039</v>
      </c>
      <c r="O49" s="70">
        <f>O43-O45-0.01</f>
        <v>112278.83034934422</v>
      </c>
      <c r="P49" s="70">
        <f>P43-P45-0.01</f>
        <v>128437.07537272504</v>
      </c>
      <c r="Q49" s="73">
        <f t="shared" si="3"/>
        <v>108.14230743219917</v>
      </c>
      <c r="R49" s="73">
        <f t="shared" si="4"/>
        <v>114.39117683458768</v>
      </c>
      <c r="T49" s="66"/>
      <c r="U49" s="66"/>
      <c r="V49" s="66"/>
    </row>
    <row r="50" spans="1:22" s="65" customFormat="1" ht="20.25" customHeight="1" thickBot="1" x14ac:dyDescent="0.25">
      <c r="A50" s="54" t="s">
        <v>87</v>
      </c>
      <c r="B50" s="55"/>
      <c r="C50" s="56"/>
      <c r="D50" s="57" t="s">
        <v>88</v>
      </c>
      <c r="E50" s="57"/>
      <c r="F50" s="68">
        <v>39</v>
      </c>
      <c r="G50" s="69">
        <v>0</v>
      </c>
      <c r="H50" s="70">
        <v>0</v>
      </c>
      <c r="I50" s="83" t="s">
        <v>67</v>
      </c>
      <c r="J50" s="84" t="s">
        <v>67</v>
      </c>
      <c r="K50" s="84" t="s">
        <v>67</v>
      </c>
      <c r="L50" s="84" t="s">
        <v>67</v>
      </c>
      <c r="M50" s="86" t="s">
        <v>67</v>
      </c>
      <c r="N50" s="72">
        <v>0</v>
      </c>
      <c r="O50" s="70">
        <v>0</v>
      </c>
      <c r="P50" s="70">
        <v>0</v>
      </c>
      <c r="Q50" s="73">
        <v>0</v>
      </c>
      <c r="R50" s="73">
        <v>0</v>
      </c>
      <c r="T50" s="66"/>
      <c r="U50" s="66"/>
      <c r="V50" s="66"/>
    </row>
    <row r="51" spans="1:22" s="65" customFormat="1" ht="29.25" customHeight="1" thickBot="1" x14ac:dyDescent="0.25">
      <c r="A51" s="54" t="s">
        <v>89</v>
      </c>
      <c r="B51" s="55"/>
      <c r="C51" s="56"/>
      <c r="D51" s="57" t="s">
        <v>90</v>
      </c>
      <c r="E51" s="57"/>
      <c r="F51" s="68">
        <v>40</v>
      </c>
      <c r="G51" s="69">
        <v>0</v>
      </c>
      <c r="H51" s="70">
        <v>0</v>
      </c>
      <c r="I51" s="83" t="s">
        <v>67</v>
      </c>
      <c r="J51" s="84" t="s">
        <v>67</v>
      </c>
      <c r="K51" s="84" t="s">
        <v>67</v>
      </c>
      <c r="L51" s="84" t="s">
        <v>67</v>
      </c>
      <c r="M51" s="86" t="s">
        <v>67</v>
      </c>
      <c r="N51" s="72">
        <v>0</v>
      </c>
      <c r="O51" s="70">
        <v>0</v>
      </c>
      <c r="P51" s="70">
        <v>0</v>
      </c>
      <c r="Q51" s="73">
        <v>0</v>
      </c>
      <c r="R51" s="73">
        <v>0</v>
      </c>
      <c r="T51" s="66"/>
      <c r="U51" s="66"/>
      <c r="V51" s="66"/>
    </row>
    <row r="52" spans="1:22" s="65" customFormat="1" ht="15.75" customHeight="1" thickBot="1" x14ac:dyDescent="0.25">
      <c r="A52" s="87"/>
      <c r="B52" s="99"/>
      <c r="C52" s="56" t="s">
        <v>32</v>
      </c>
      <c r="D52" s="57" t="s">
        <v>91</v>
      </c>
      <c r="E52" s="57"/>
      <c r="F52" s="68">
        <v>41</v>
      </c>
      <c r="G52" s="69">
        <v>0</v>
      </c>
      <c r="H52" s="70">
        <v>0</v>
      </c>
      <c r="I52" s="83" t="s">
        <v>67</v>
      </c>
      <c r="J52" s="84" t="s">
        <v>67</v>
      </c>
      <c r="K52" s="84" t="s">
        <v>67</v>
      </c>
      <c r="L52" s="84" t="s">
        <v>67</v>
      </c>
      <c r="M52" s="86" t="s">
        <v>67</v>
      </c>
      <c r="N52" s="72">
        <v>0</v>
      </c>
      <c r="O52" s="70">
        <v>0</v>
      </c>
      <c r="P52" s="70">
        <v>0</v>
      </c>
      <c r="Q52" s="73">
        <v>0</v>
      </c>
      <c r="R52" s="73">
        <v>0</v>
      </c>
      <c r="T52" s="66"/>
      <c r="U52" s="66"/>
      <c r="V52" s="66"/>
    </row>
    <row r="53" spans="1:22" s="65" customFormat="1" ht="15.75" customHeight="1" thickBot="1" x14ac:dyDescent="0.25">
      <c r="A53" s="88"/>
      <c r="B53" s="100"/>
      <c r="C53" s="56" t="s">
        <v>34</v>
      </c>
      <c r="D53" s="57" t="s">
        <v>92</v>
      </c>
      <c r="E53" s="57"/>
      <c r="F53" s="68">
        <v>42</v>
      </c>
      <c r="G53" s="69">
        <v>0</v>
      </c>
      <c r="H53" s="70">
        <v>0</v>
      </c>
      <c r="I53" s="83" t="s">
        <v>67</v>
      </c>
      <c r="J53" s="84" t="s">
        <v>67</v>
      </c>
      <c r="K53" s="84" t="s">
        <v>67</v>
      </c>
      <c r="L53" s="84" t="s">
        <v>67</v>
      </c>
      <c r="M53" s="86" t="s">
        <v>67</v>
      </c>
      <c r="N53" s="72">
        <v>0</v>
      </c>
      <c r="O53" s="70">
        <v>0</v>
      </c>
      <c r="P53" s="70">
        <v>0</v>
      </c>
      <c r="Q53" s="73">
        <v>0</v>
      </c>
      <c r="R53" s="73">
        <v>0</v>
      </c>
      <c r="T53" s="66"/>
      <c r="U53" s="66"/>
      <c r="V53" s="66"/>
    </row>
    <row r="54" spans="1:22" s="65" customFormat="1" ht="15.75" customHeight="1" thickBot="1" x14ac:dyDescent="0.25">
      <c r="A54" s="88"/>
      <c r="B54" s="100"/>
      <c r="C54" s="56" t="s">
        <v>84</v>
      </c>
      <c r="D54" s="57" t="s">
        <v>93</v>
      </c>
      <c r="E54" s="57"/>
      <c r="F54" s="68">
        <v>43</v>
      </c>
      <c r="G54" s="69">
        <v>0</v>
      </c>
      <c r="H54" s="70">
        <v>0</v>
      </c>
      <c r="I54" s="83" t="s">
        <v>67</v>
      </c>
      <c r="J54" s="84" t="s">
        <v>67</v>
      </c>
      <c r="K54" s="84" t="s">
        <v>67</v>
      </c>
      <c r="L54" s="84" t="s">
        <v>67</v>
      </c>
      <c r="M54" s="86" t="s">
        <v>67</v>
      </c>
      <c r="N54" s="72">
        <v>0</v>
      </c>
      <c r="O54" s="70">
        <v>0</v>
      </c>
      <c r="P54" s="70">
        <v>0</v>
      </c>
      <c r="Q54" s="73">
        <v>0</v>
      </c>
      <c r="R54" s="73">
        <v>0</v>
      </c>
      <c r="T54" s="66"/>
      <c r="U54" s="66"/>
      <c r="V54" s="66"/>
    </row>
    <row r="55" spans="1:22" s="65" customFormat="1" ht="15.75" customHeight="1" thickBot="1" x14ac:dyDescent="0.25">
      <c r="A55" s="88"/>
      <c r="B55" s="100"/>
      <c r="C55" s="56" t="s">
        <v>94</v>
      </c>
      <c r="D55" s="57" t="s">
        <v>95</v>
      </c>
      <c r="E55" s="57"/>
      <c r="F55" s="68">
        <v>44</v>
      </c>
      <c r="G55" s="69">
        <v>0</v>
      </c>
      <c r="H55" s="70">
        <v>0</v>
      </c>
      <c r="I55" s="83" t="s">
        <v>67</v>
      </c>
      <c r="J55" s="84" t="s">
        <v>67</v>
      </c>
      <c r="K55" s="84" t="s">
        <v>67</v>
      </c>
      <c r="L55" s="84" t="s">
        <v>67</v>
      </c>
      <c r="M55" s="86" t="s">
        <v>67</v>
      </c>
      <c r="N55" s="72">
        <v>0</v>
      </c>
      <c r="O55" s="70">
        <v>0</v>
      </c>
      <c r="P55" s="70">
        <v>0</v>
      </c>
      <c r="Q55" s="73">
        <v>0</v>
      </c>
      <c r="R55" s="73">
        <v>0</v>
      </c>
      <c r="T55" s="66"/>
      <c r="U55" s="66"/>
      <c r="V55" s="66"/>
    </row>
    <row r="56" spans="1:22" s="65" customFormat="1" ht="15.75" customHeight="1" thickBot="1" x14ac:dyDescent="0.25">
      <c r="A56" s="89"/>
      <c r="B56" s="101"/>
      <c r="C56" s="56" t="s">
        <v>96</v>
      </c>
      <c r="D56" s="57" t="s">
        <v>97</v>
      </c>
      <c r="E56" s="57"/>
      <c r="F56" s="68">
        <v>45</v>
      </c>
      <c r="G56" s="69">
        <v>0</v>
      </c>
      <c r="H56" s="70">
        <v>0</v>
      </c>
      <c r="I56" s="83" t="s">
        <v>67</v>
      </c>
      <c r="J56" s="84" t="s">
        <v>67</v>
      </c>
      <c r="K56" s="84" t="s">
        <v>67</v>
      </c>
      <c r="L56" s="84" t="s">
        <v>67</v>
      </c>
      <c r="M56" s="86" t="s">
        <v>67</v>
      </c>
      <c r="N56" s="72">
        <v>0</v>
      </c>
      <c r="O56" s="70">
        <v>0</v>
      </c>
      <c r="P56" s="70">
        <v>0</v>
      </c>
      <c r="Q56" s="73">
        <v>0</v>
      </c>
      <c r="R56" s="73">
        <v>0</v>
      </c>
      <c r="T56" s="66"/>
      <c r="U56" s="66"/>
      <c r="V56" s="66"/>
    </row>
    <row r="57" spans="1:22" s="65" customFormat="1" ht="18.75" customHeight="1" thickBot="1" x14ac:dyDescent="0.25">
      <c r="A57" s="54" t="s">
        <v>98</v>
      </c>
      <c r="B57" s="55"/>
      <c r="C57" s="56"/>
      <c r="D57" s="57" t="s">
        <v>99</v>
      </c>
      <c r="E57" s="57"/>
      <c r="F57" s="68">
        <v>46</v>
      </c>
      <c r="G57" s="69">
        <v>104797.83</v>
      </c>
      <c r="H57" s="70">
        <f>'[1]Anexa 4 Investitii'!H8</f>
        <v>88109.66</v>
      </c>
      <c r="I57" s="83" t="s">
        <v>67</v>
      </c>
      <c r="J57" s="84" t="s">
        <v>67</v>
      </c>
      <c r="K57" s="103">
        <f>'[1]BVC 2025 Anexa 2'!V151+'[1]Anexa 4 Investitii'!I16/4</f>
        <v>17770.100160000002</v>
      </c>
      <c r="L57" s="84" t="s">
        <v>67</v>
      </c>
      <c r="M57" s="86" t="s">
        <v>67</v>
      </c>
      <c r="N57" s="72">
        <f t="shared" si="0"/>
        <v>84.075843936844876</v>
      </c>
      <c r="O57" s="70">
        <f>'[1]Anexa 4 Investitii'!I8</f>
        <v>86179.23</v>
      </c>
      <c r="P57" s="70">
        <f>'[1]Anexa 4 Investitii'!J8</f>
        <v>133496.36034934421</v>
      </c>
      <c r="Q57" s="73">
        <f t="shared" si="3"/>
        <v>97.809059755763442</v>
      </c>
      <c r="R57" s="73">
        <f t="shared" si="4"/>
        <v>154.90549213464104</v>
      </c>
      <c r="T57" s="66"/>
      <c r="U57" s="66"/>
      <c r="V57" s="66"/>
    </row>
    <row r="58" spans="1:22" s="65" customFormat="1" ht="15.75" customHeight="1" thickBot="1" x14ac:dyDescent="0.25">
      <c r="A58" s="87"/>
      <c r="B58" s="55">
        <v>1</v>
      </c>
      <c r="C58" s="56"/>
      <c r="D58" s="57" t="s">
        <v>100</v>
      </c>
      <c r="E58" s="57"/>
      <c r="F58" s="68">
        <v>47</v>
      </c>
      <c r="G58" s="69">
        <v>0</v>
      </c>
      <c r="H58" s="70">
        <v>0</v>
      </c>
      <c r="I58" s="83" t="s">
        <v>67</v>
      </c>
      <c r="J58" s="84" t="s">
        <v>67</v>
      </c>
      <c r="K58" s="103">
        <v>0</v>
      </c>
      <c r="L58" s="84" t="s">
        <v>67</v>
      </c>
      <c r="M58" s="86" t="s">
        <v>67</v>
      </c>
      <c r="N58" s="72">
        <v>0</v>
      </c>
      <c r="O58" s="70">
        <v>0</v>
      </c>
      <c r="P58" s="70">
        <v>0</v>
      </c>
      <c r="Q58" s="73">
        <v>0</v>
      </c>
      <c r="R58" s="73">
        <v>0</v>
      </c>
      <c r="T58" s="66"/>
      <c r="U58" s="66"/>
      <c r="V58" s="66"/>
    </row>
    <row r="59" spans="1:22" s="65" customFormat="1" ht="26.25" thickBot="1" x14ac:dyDescent="0.25">
      <c r="A59" s="89"/>
      <c r="B59" s="55"/>
      <c r="C59" s="56"/>
      <c r="D59" s="74"/>
      <c r="E59" s="74" t="s">
        <v>101</v>
      </c>
      <c r="F59" s="68">
        <v>48</v>
      </c>
      <c r="G59" s="69">
        <v>0</v>
      </c>
      <c r="H59" s="70">
        <v>0</v>
      </c>
      <c r="I59" s="83" t="s">
        <v>67</v>
      </c>
      <c r="J59" s="84" t="s">
        <v>67</v>
      </c>
      <c r="K59" s="103">
        <v>0</v>
      </c>
      <c r="L59" s="84" t="s">
        <v>67</v>
      </c>
      <c r="M59" s="86" t="s">
        <v>67</v>
      </c>
      <c r="N59" s="72">
        <v>0</v>
      </c>
      <c r="O59" s="70">
        <v>0</v>
      </c>
      <c r="P59" s="70">
        <v>0</v>
      </c>
      <c r="Q59" s="73">
        <v>0</v>
      </c>
      <c r="R59" s="73">
        <v>0</v>
      </c>
      <c r="T59" s="66"/>
      <c r="U59" s="66"/>
      <c r="V59" s="66"/>
    </row>
    <row r="60" spans="1:22" s="65" customFormat="1" ht="15.75" customHeight="1" thickBot="1" x14ac:dyDescent="0.25">
      <c r="A60" s="54" t="s">
        <v>102</v>
      </c>
      <c r="B60" s="55"/>
      <c r="C60" s="56"/>
      <c r="D60" s="57" t="s">
        <v>103</v>
      </c>
      <c r="E60" s="57"/>
      <c r="F60" s="68">
        <v>49</v>
      </c>
      <c r="G60" s="104">
        <v>7191.47</v>
      </c>
      <c r="H60" s="105">
        <f>'[1]Anexa 4 Investitii'!H18</f>
        <v>88109.66</v>
      </c>
      <c r="I60" s="83" t="s">
        <v>67</v>
      </c>
      <c r="J60" s="84" t="s">
        <v>67</v>
      </c>
      <c r="K60" s="103">
        <v>10708.41</v>
      </c>
      <c r="L60" s="84" t="s">
        <v>67</v>
      </c>
      <c r="M60" s="86" t="s">
        <v>67</v>
      </c>
      <c r="N60" s="106">
        <f t="shared" si="0"/>
        <v>1225.1967956481776</v>
      </c>
      <c r="O60" s="105">
        <f>'[1]Anexa 4 Investitii'!I18</f>
        <v>86179.23</v>
      </c>
      <c r="P60" s="105">
        <f>'[1]Anexa 4 Investitii'!J18</f>
        <v>33000</v>
      </c>
      <c r="Q60" s="107">
        <f t="shared" si="3"/>
        <v>97.809059755763442</v>
      </c>
      <c r="R60" s="107">
        <f t="shared" si="4"/>
        <v>38.292289220964264</v>
      </c>
      <c r="T60" s="66"/>
      <c r="U60" s="66"/>
      <c r="V60" s="66"/>
    </row>
    <row r="61" spans="1:22" s="65" customFormat="1" ht="18" customHeight="1" thickBot="1" x14ac:dyDescent="0.25">
      <c r="A61" s="54" t="s">
        <v>54</v>
      </c>
      <c r="B61" s="108"/>
      <c r="C61" s="56"/>
      <c r="D61" s="109" t="s">
        <v>104</v>
      </c>
      <c r="E61" s="110"/>
      <c r="F61" s="68"/>
      <c r="G61" s="69"/>
      <c r="H61" s="70"/>
      <c r="I61" s="83"/>
      <c r="J61" s="84"/>
      <c r="K61" s="111"/>
      <c r="L61" s="84"/>
      <c r="M61" s="86" t="s">
        <v>67</v>
      </c>
      <c r="N61" s="72"/>
      <c r="O61" s="70"/>
      <c r="P61" s="70"/>
      <c r="Q61" s="73"/>
      <c r="R61" s="73"/>
      <c r="T61" s="66"/>
      <c r="U61" s="66"/>
      <c r="V61" s="66"/>
    </row>
    <row r="62" spans="1:22" s="65" customFormat="1" ht="18.75" customHeight="1" thickBot="1" x14ac:dyDescent="0.25">
      <c r="A62" s="91"/>
      <c r="B62" s="55">
        <v>1</v>
      </c>
      <c r="C62" s="56"/>
      <c r="D62" s="57" t="s">
        <v>105</v>
      </c>
      <c r="E62" s="57"/>
      <c r="F62" s="68">
        <v>50</v>
      </c>
      <c r="G62" s="112">
        <f>'[1]BVC 2025 Anexa 2'!J185</f>
        <v>2395</v>
      </c>
      <c r="H62" s="113">
        <f>'[1]BVC 2025 Anexa 2'!S185</f>
        <v>2367</v>
      </c>
      <c r="I62" s="83" t="s">
        <v>67</v>
      </c>
      <c r="J62" s="84" t="s">
        <v>67</v>
      </c>
      <c r="K62" s="113">
        <f>'[1]BVC 2025 Anexa 2'!V185</f>
        <v>2238</v>
      </c>
      <c r="L62" s="84" t="s">
        <v>67</v>
      </c>
      <c r="M62" s="86" t="s">
        <v>67</v>
      </c>
      <c r="N62" s="72">
        <f t="shared" si="0"/>
        <v>98.830897703549056</v>
      </c>
      <c r="O62" s="113">
        <v>2367</v>
      </c>
      <c r="P62" s="113">
        <v>2367</v>
      </c>
      <c r="Q62" s="73">
        <f t="shared" si="3"/>
        <v>100</v>
      </c>
      <c r="R62" s="73">
        <f t="shared" si="4"/>
        <v>100</v>
      </c>
      <c r="T62" s="66"/>
      <c r="U62" s="66"/>
      <c r="V62" s="66"/>
    </row>
    <row r="63" spans="1:22" s="65" customFormat="1" ht="15.75" customHeight="1" thickBot="1" x14ac:dyDescent="0.25">
      <c r="A63" s="92"/>
      <c r="B63" s="55">
        <v>2</v>
      </c>
      <c r="C63" s="56"/>
      <c r="D63" s="57" t="s">
        <v>106</v>
      </c>
      <c r="E63" s="57"/>
      <c r="F63" s="68">
        <v>51</v>
      </c>
      <c r="G63" s="112">
        <f>'[1]BVC 2025 Anexa 2'!J186</f>
        <v>2351</v>
      </c>
      <c r="H63" s="113">
        <f>'[1]BVC 2025 Anexa 2'!S186</f>
        <v>2271</v>
      </c>
      <c r="I63" s="83" t="s">
        <v>67</v>
      </c>
      <c r="J63" s="84" t="s">
        <v>67</v>
      </c>
      <c r="K63" s="113">
        <f>'[1]BVC 2025 Anexa 2'!V186</f>
        <v>2188</v>
      </c>
      <c r="L63" s="84" t="s">
        <v>67</v>
      </c>
      <c r="M63" s="86" t="s">
        <v>67</v>
      </c>
      <c r="N63" s="72">
        <f t="shared" si="0"/>
        <v>96.597192683964266</v>
      </c>
      <c r="O63" s="113">
        <v>2271</v>
      </c>
      <c r="P63" s="113">
        <v>2271</v>
      </c>
      <c r="Q63" s="73">
        <f t="shared" si="3"/>
        <v>100</v>
      </c>
      <c r="R63" s="73">
        <f t="shared" si="4"/>
        <v>100</v>
      </c>
      <c r="T63" s="66"/>
      <c r="U63" s="66"/>
      <c r="V63" s="66"/>
    </row>
    <row r="64" spans="1:22" s="65" customFormat="1" ht="15.75" hidden="1" customHeight="1" x14ac:dyDescent="0.2">
      <c r="A64" s="92"/>
      <c r="B64" s="55">
        <v>3</v>
      </c>
      <c r="C64" s="56"/>
      <c r="D64" s="57" t="s">
        <v>107</v>
      </c>
      <c r="E64" s="57"/>
      <c r="F64" s="68">
        <v>45</v>
      </c>
      <c r="G64" s="69" t="e">
        <f>G65+G66</f>
        <v>#REF!</v>
      </c>
      <c r="H64" s="70" t="e">
        <f>H65+H66</f>
        <v>#REF!</v>
      </c>
      <c r="I64" s="83" t="s">
        <v>67</v>
      </c>
      <c r="J64" s="84" t="s">
        <v>67</v>
      </c>
      <c r="K64" s="111"/>
      <c r="L64" s="84" t="s">
        <v>67</v>
      </c>
      <c r="M64" s="86" t="s">
        <v>67</v>
      </c>
      <c r="N64" s="72" t="e">
        <f t="shared" si="0"/>
        <v>#REF!</v>
      </c>
      <c r="O64" s="70"/>
      <c r="P64" s="70"/>
      <c r="Q64" s="73" t="e">
        <f t="shared" si="3"/>
        <v>#REF!</v>
      </c>
      <c r="R64" s="73" t="e">
        <f t="shared" si="4"/>
        <v>#DIV/0!</v>
      </c>
      <c r="T64" s="66"/>
      <c r="U64" s="66"/>
      <c r="V64" s="66"/>
    </row>
    <row r="65" spans="1:35" s="65" customFormat="1" ht="15.75" hidden="1" customHeight="1" x14ac:dyDescent="0.2">
      <c r="A65" s="92"/>
      <c r="B65" s="55"/>
      <c r="C65" s="56" t="s">
        <v>32</v>
      </c>
      <c r="D65" s="114" t="s">
        <v>108</v>
      </c>
      <c r="E65" s="115"/>
      <c r="F65" s="68">
        <v>46</v>
      </c>
      <c r="G65" s="69" t="e">
        <f>#REF!</f>
        <v>#REF!</v>
      </c>
      <c r="H65" s="70" t="e">
        <f>#REF!</f>
        <v>#REF!</v>
      </c>
      <c r="I65" s="83" t="s">
        <v>67</v>
      </c>
      <c r="J65" s="84" t="s">
        <v>67</v>
      </c>
      <c r="K65" s="111"/>
      <c r="L65" s="84" t="s">
        <v>67</v>
      </c>
      <c r="M65" s="86" t="s">
        <v>67</v>
      </c>
      <c r="N65" s="72" t="e">
        <f t="shared" si="0"/>
        <v>#REF!</v>
      </c>
      <c r="O65" s="70"/>
      <c r="P65" s="70"/>
      <c r="Q65" s="73" t="e">
        <f t="shared" si="3"/>
        <v>#REF!</v>
      </c>
      <c r="R65" s="73" t="e">
        <f t="shared" si="4"/>
        <v>#DIV/0!</v>
      </c>
      <c r="T65" s="66"/>
      <c r="U65" s="66"/>
      <c r="V65" s="66"/>
    </row>
    <row r="66" spans="1:35" s="65" customFormat="1" ht="15.75" hidden="1" customHeight="1" x14ac:dyDescent="0.2">
      <c r="A66" s="92"/>
      <c r="B66" s="55"/>
      <c r="C66" s="56" t="s">
        <v>34</v>
      </c>
      <c r="D66" s="116" t="s">
        <v>109</v>
      </c>
      <c r="E66" s="116"/>
      <c r="F66" s="68">
        <v>47</v>
      </c>
      <c r="G66" s="69" t="e">
        <f>#REF!</f>
        <v>#REF!</v>
      </c>
      <c r="H66" s="70" t="e">
        <f>#REF!</f>
        <v>#REF!</v>
      </c>
      <c r="I66" s="83" t="s">
        <v>67</v>
      </c>
      <c r="J66" s="84" t="s">
        <v>67</v>
      </c>
      <c r="K66" s="111"/>
      <c r="L66" s="84" t="s">
        <v>67</v>
      </c>
      <c r="M66" s="86" t="s">
        <v>67</v>
      </c>
      <c r="N66" s="72" t="e">
        <f t="shared" si="0"/>
        <v>#REF!</v>
      </c>
      <c r="O66" s="70"/>
      <c r="P66" s="70"/>
      <c r="Q66" s="73" t="e">
        <f t="shared" si="3"/>
        <v>#REF!</v>
      </c>
      <c r="R66" s="73" t="e">
        <f t="shared" si="4"/>
        <v>#DIV/0!</v>
      </c>
      <c r="T66" s="66"/>
      <c r="U66" s="66"/>
      <c r="V66" s="66"/>
    </row>
    <row r="67" spans="1:35" s="65" customFormat="1" ht="29.25" customHeight="1" thickBot="1" x14ac:dyDescent="0.25">
      <c r="A67" s="92"/>
      <c r="B67" s="55">
        <v>3</v>
      </c>
      <c r="C67" s="56"/>
      <c r="D67" s="57" t="s">
        <v>110</v>
      </c>
      <c r="E67" s="57"/>
      <c r="F67" s="68">
        <v>52</v>
      </c>
      <c r="G67" s="117">
        <f>'[1]BVC 2025 Anexa 2'!J188</f>
        <v>7260.058237629376</v>
      </c>
      <c r="H67" s="118">
        <f>'[1]BVC 2025 Anexa 2'!S188</f>
        <v>7706.742843461032</v>
      </c>
      <c r="I67" s="83" t="s">
        <v>67</v>
      </c>
      <c r="J67" s="84" t="s">
        <v>67</v>
      </c>
      <c r="K67" s="118">
        <f>'[1]BVC 2025 Anexa 2'!V188</f>
        <v>7644.3231261425981</v>
      </c>
      <c r="L67" s="84" t="s">
        <v>67</v>
      </c>
      <c r="M67" s="86" t="s">
        <v>67</v>
      </c>
      <c r="N67" s="72">
        <f t="shared" si="0"/>
        <v>106.15263116646172</v>
      </c>
      <c r="O67" s="118">
        <f>('[1]BVC 2025 Anexa 2'!Z111-'[1]BVC 2025 Anexa 2'!Z117-'[1]BVC 2025 Anexa 2'!Z122)/'BVC 2025 Anexa 1'!O63/12*1000</f>
        <v>7726.6213562307366</v>
      </c>
      <c r="P67" s="118">
        <f>('[1]BVC 2025 Anexa 2'!AA111-'[1]BVC 2025 Anexa 2'!AA117-'[1]BVC 2025 Anexa 2'!AA122)/'BVC 2025 Anexa 1'!P63/12*1000</f>
        <v>7745.2878238991652</v>
      </c>
      <c r="Q67" s="73">
        <f t="shared" si="3"/>
        <v>100.2579366299548</v>
      </c>
      <c r="R67" s="73">
        <f t="shared" si="4"/>
        <v>100.24158641672503</v>
      </c>
      <c r="T67" s="66"/>
      <c r="U67" s="66"/>
      <c r="V67" s="66"/>
    </row>
    <row r="68" spans="1:35" s="65" customFormat="1" ht="40.5" customHeight="1" thickBot="1" x14ac:dyDescent="0.25">
      <c r="A68" s="92"/>
      <c r="B68" s="55">
        <v>4</v>
      </c>
      <c r="C68" s="56"/>
      <c r="D68" s="57" t="s">
        <v>111</v>
      </c>
      <c r="E68" s="57"/>
      <c r="F68" s="68">
        <v>53</v>
      </c>
      <c r="G68" s="117">
        <f>'[1]BVC 2025 Anexa 2'!J189</f>
        <v>7260.058237629376</v>
      </c>
      <c r="H68" s="118">
        <f>'[1]BVC 2025 Anexa 2'!S189</f>
        <v>7706.742843461032</v>
      </c>
      <c r="I68" s="83" t="s">
        <v>67</v>
      </c>
      <c r="J68" s="84" t="s">
        <v>67</v>
      </c>
      <c r="K68" s="118">
        <f>'[1]BVC 2025 Anexa 2'!V189</f>
        <v>7644.3231261425981</v>
      </c>
      <c r="L68" s="84" t="s">
        <v>67</v>
      </c>
      <c r="M68" s="86" t="s">
        <v>67</v>
      </c>
      <c r="N68" s="72">
        <f t="shared" si="0"/>
        <v>106.15263116646172</v>
      </c>
      <c r="O68" s="119" t="s">
        <v>54</v>
      </c>
      <c r="P68" s="119" t="s">
        <v>54</v>
      </c>
      <c r="Q68" s="120" t="s">
        <v>54</v>
      </c>
      <c r="R68" s="121" t="s">
        <v>54</v>
      </c>
      <c r="T68" s="66"/>
      <c r="U68" s="66"/>
      <c r="V68" s="66"/>
    </row>
    <row r="69" spans="1:35" s="65" customFormat="1" ht="27.75" customHeight="1" thickBot="1" x14ac:dyDescent="0.25">
      <c r="A69" s="92"/>
      <c r="B69" s="55">
        <v>5</v>
      </c>
      <c r="C69" s="56"/>
      <c r="D69" s="57" t="s">
        <v>112</v>
      </c>
      <c r="E69" s="57"/>
      <c r="F69" s="68">
        <v>54</v>
      </c>
      <c r="G69" s="122">
        <f>'[1]BVC 2025 Anexa 2'!J190</f>
        <v>561.99129739685236</v>
      </c>
      <c r="H69" s="97">
        <f>'[1]BVC 2025 Anexa 2'!S190</f>
        <v>606.96433487564946</v>
      </c>
      <c r="I69" s="83" t="s">
        <v>67</v>
      </c>
      <c r="J69" s="84" t="s">
        <v>67</v>
      </c>
      <c r="K69" s="97">
        <f>'[1]BVC 2025 Anexa 2'!V190</f>
        <v>181.74232854661787</v>
      </c>
      <c r="L69" s="84" t="s">
        <v>67</v>
      </c>
      <c r="M69" s="86" t="s">
        <v>67</v>
      </c>
      <c r="N69" s="72">
        <f t="shared" si="0"/>
        <v>108.00244375439843</v>
      </c>
      <c r="O69" s="97">
        <f>O13/O63</f>
        <v>642.59312458812906</v>
      </c>
      <c r="P69" s="97">
        <f>P13/P63</f>
        <v>680.28005218077055</v>
      </c>
      <c r="Q69" s="73">
        <f t="shared" si="3"/>
        <v>105.86999724123478</v>
      </c>
      <c r="R69" s="73">
        <f t="shared" si="4"/>
        <v>105.86481961144496</v>
      </c>
      <c r="T69" s="66"/>
      <c r="U69" s="66"/>
      <c r="V69" s="66"/>
    </row>
    <row r="70" spans="1:35" s="65" customFormat="1" ht="28.5" customHeight="1" thickBot="1" x14ac:dyDescent="0.25">
      <c r="A70" s="92"/>
      <c r="B70" s="55">
        <v>6</v>
      </c>
      <c r="C70" s="56"/>
      <c r="D70" s="57" t="s">
        <v>113</v>
      </c>
      <c r="E70" s="57"/>
      <c r="F70" s="68">
        <v>55</v>
      </c>
      <c r="G70" s="122">
        <f>'[1]BVC 2025 Anexa 2'!J191</f>
        <v>561.99129739685236</v>
      </c>
      <c r="H70" s="97">
        <f>'[1]BVC 2025 Anexa 2'!S191</f>
        <v>606.96433487564946</v>
      </c>
      <c r="I70" s="83" t="s">
        <v>67</v>
      </c>
      <c r="J70" s="84" t="s">
        <v>67</v>
      </c>
      <c r="K70" s="97">
        <f>'[1]BVC 2025 Anexa 2'!V191</f>
        <v>181.74232854661787</v>
      </c>
      <c r="L70" s="84" t="s">
        <v>67</v>
      </c>
      <c r="M70" s="86" t="s">
        <v>67</v>
      </c>
      <c r="N70" s="72">
        <f t="shared" si="0"/>
        <v>108.00244375439843</v>
      </c>
      <c r="O70" s="119" t="s">
        <v>54</v>
      </c>
      <c r="P70" s="119" t="s">
        <v>54</v>
      </c>
      <c r="Q70" s="120" t="s">
        <v>54</v>
      </c>
      <c r="R70" s="121" t="s">
        <v>54</v>
      </c>
      <c r="T70" s="66"/>
      <c r="U70" s="66"/>
      <c r="V70" s="66"/>
    </row>
    <row r="71" spans="1:35" s="65" customFormat="1" ht="29.25" customHeight="1" thickBot="1" x14ac:dyDescent="0.25">
      <c r="A71" s="92"/>
      <c r="B71" s="55">
        <v>7</v>
      </c>
      <c r="C71" s="56"/>
      <c r="D71" s="57" t="s">
        <v>114</v>
      </c>
      <c r="E71" s="57"/>
      <c r="F71" s="68">
        <v>56</v>
      </c>
      <c r="G71" s="120" t="s">
        <v>54</v>
      </c>
      <c r="H71" s="119" t="s">
        <v>67</v>
      </c>
      <c r="I71" s="83" t="s">
        <v>67</v>
      </c>
      <c r="J71" s="84" t="s">
        <v>67</v>
      </c>
      <c r="K71" s="119" t="s">
        <v>67</v>
      </c>
      <c r="L71" s="84" t="s">
        <v>67</v>
      </c>
      <c r="M71" s="86" t="s">
        <v>67</v>
      </c>
      <c r="N71" s="79" t="s">
        <v>54</v>
      </c>
      <c r="O71" s="119" t="s">
        <v>54</v>
      </c>
      <c r="P71" s="119" t="s">
        <v>54</v>
      </c>
      <c r="Q71" s="120" t="s">
        <v>54</v>
      </c>
      <c r="R71" s="121" t="s">
        <v>54</v>
      </c>
      <c r="T71" s="66"/>
      <c r="U71" s="66"/>
      <c r="V71" s="66"/>
    </row>
    <row r="72" spans="1:35" s="65" customFormat="1" ht="27.75" customHeight="1" thickBot="1" x14ac:dyDescent="0.25">
      <c r="A72" s="92"/>
      <c r="B72" s="55">
        <v>8</v>
      </c>
      <c r="C72" s="56"/>
      <c r="D72" s="57" t="s">
        <v>115</v>
      </c>
      <c r="E72" s="57"/>
      <c r="F72" s="68">
        <v>57</v>
      </c>
      <c r="G72" s="69">
        <f>G17/G12*1000</f>
        <v>823.06098909391062</v>
      </c>
      <c r="H72" s="70">
        <f>H17/H12*1000</f>
        <v>816.69910777503617</v>
      </c>
      <c r="I72" s="83" t="s">
        <v>67</v>
      </c>
      <c r="J72" s="84" t="s">
        <v>67</v>
      </c>
      <c r="K72" s="70">
        <f>K17/K12*1000</f>
        <v>783.72216625725423</v>
      </c>
      <c r="L72" s="84" t="s">
        <v>67</v>
      </c>
      <c r="M72" s="86" t="s">
        <v>67</v>
      </c>
      <c r="N72" s="72">
        <f t="shared" si="0"/>
        <v>99.2270461845266</v>
      </c>
      <c r="O72" s="70">
        <f>O17/O12*1000</f>
        <v>810.44843735707343</v>
      </c>
      <c r="P72" s="70">
        <f>P17/P12*1000</f>
        <v>796.29446220293642</v>
      </c>
      <c r="Q72" s="73">
        <f t="shared" si="3"/>
        <v>99.234642188480933</v>
      </c>
      <c r="R72" s="73">
        <f t="shared" si="4"/>
        <v>98.253562533812257</v>
      </c>
      <c r="T72" s="66"/>
      <c r="U72" s="66"/>
      <c r="V72" s="66"/>
    </row>
    <row r="73" spans="1:35" s="65" customFormat="1" ht="15.75" customHeight="1" thickBot="1" x14ac:dyDescent="0.25">
      <c r="A73" s="92"/>
      <c r="B73" s="55">
        <v>9</v>
      </c>
      <c r="C73" s="56"/>
      <c r="D73" s="57" t="s">
        <v>116</v>
      </c>
      <c r="E73" s="57"/>
      <c r="F73" s="68">
        <v>58</v>
      </c>
      <c r="G73" s="69">
        <v>0</v>
      </c>
      <c r="H73" s="70">
        <v>0</v>
      </c>
      <c r="I73" s="83" t="s">
        <v>67</v>
      </c>
      <c r="J73" s="84" t="s">
        <v>67</v>
      </c>
      <c r="K73" s="111">
        <v>0</v>
      </c>
      <c r="L73" s="84" t="s">
        <v>67</v>
      </c>
      <c r="M73" s="86" t="s">
        <v>67</v>
      </c>
      <c r="N73" s="72">
        <v>0</v>
      </c>
      <c r="O73" s="70">
        <v>0</v>
      </c>
      <c r="P73" s="70">
        <v>0</v>
      </c>
      <c r="Q73" s="73">
        <v>0</v>
      </c>
      <c r="R73" s="73">
        <v>0</v>
      </c>
      <c r="T73" s="66"/>
      <c r="U73" s="66"/>
      <c r="V73" s="66"/>
    </row>
    <row r="74" spans="1:35" s="65" customFormat="1" ht="15.75" customHeight="1" thickBot="1" x14ac:dyDescent="0.25">
      <c r="A74" s="102"/>
      <c r="B74" s="55">
        <v>10</v>
      </c>
      <c r="C74" s="56"/>
      <c r="D74" s="57" t="s">
        <v>117</v>
      </c>
      <c r="E74" s="57"/>
      <c r="F74" s="68">
        <v>59</v>
      </c>
      <c r="G74" s="70">
        <f>'[1]BVC 2025 Anexa 2'!J199</f>
        <v>2216.83</v>
      </c>
      <c r="H74" s="70">
        <f>'[1]BVC 2025 Anexa 2'!S199</f>
        <v>2216.83</v>
      </c>
      <c r="I74" s="83" t="s">
        <v>67</v>
      </c>
      <c r="J74" s="84" t="s">
        <v>67</v>
      </c>
      <c r="K74" s="70">
        <f>'[1]BVC 2025 Anexa 2'!V199</f>
        <v>9889.5300000000007</v>
      </c>
      <c r="L74" s="84" t="s">
        <v>67</v>
      </c>
      <c r="M74" s="86" t="s">
        <v>67</v>
      </c>
      <c r="N74" s="72">
        <f t="shared" si="0"/>
        <v>100</v>
      </c>
      <c r="O74" s="70">
        <f>H74</f>
        <v>2216.83</v>
      </c>
      <c r="P74" s="70">
        <f>O74</f>
        <v>2216.83</v>
      </c>
      <c r="Q74" s="73">
        <f t="shared" si="3"/>
        <v>100</v>
      </c>
      <c r="R74" s="73">
        <f t="shared" si="4"/>
        <v>100</v>
      </c>
      <c r="T74" s="66"/>
      <c r="U74" s="66"/>
      <c r="V74" s="66"/>
    </row>
    <row r="75" spans="1:35" s="65" customFormat="1" ht="15.75" customHeight="1" x14ac:dyDescent="0.2">
      <c r="A75" s="123"/>
      <c r="B75" s="124"/>
      <c r="C75" s="123"/>
      <c r="D75" s="125" t="s">
        <v>118</v>
      </c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</row>
    <row r="76" spans="1:35" s="65" customFormat="1" ht="15.75" customHeight="1" x14ac:dyDescent="0.2">
      <c r="A76" s="123"/>
      <c r="B76" s="124"/>
      <c r="C76" s="123"/>
      <c r="D76" s="126" t="s">
        <v>119</v>
      </c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</row>
    <row r="77" spans="1:35" ht="10.5" customHeight="1" x14ac:dyDescent="0.2">
      <c r="A77" s="11"/>
      <c r="B77" s="127"/>
      <c r="C77" s="12"/>
      <c r="D77" s="128"/>
      <c r="E77" s="128"/>
      <c r="G77" s="6"/>
      <c r="H77" s="7"/>
      <c r="I77" s="7"/>
      <c r="J77" s="7"/>
      <c r="K77" s="7"/>
      <c r="L77" s="7"/>
      <c r="M77" s="7"/>
      <c r="N77" s="7"/>
    </row>
    <row r="78" spans="1:35" ht="15.75" x14ac:dyDescent="0.25">
      <c r="A78" s="11"/>
      <c r="B78" s="127"/>
      <c r="C78" s="10"/>
      <c r="D78" s="129"/>
      <c r="E78" s="130" t="s">
        <v>120</v>
      </c>
      <c r="F78" s="131"/>
      <c r="G78" s="131"/>
      <c r="H78" s="132" t="s">
        <v>121</v>
      </c>
      <c r="I78" s="132"/>
      <c r="J78" s="132"/>
      <c r="K78" s="132"/>
      <c r="L78" s="132"/>
      <c r="M78" s="132"/>
      <c r="N78" s="133"/>
      <c r="O78" s="134" t="s">
        <v>122</v>
      </c>
      <c r="P78" s="135"/>
    </row>
    <row r="79" spans="1:35" ht="15.75" customHeight="1" x14ac:dyDescent="0.25">
      <c r="A79" s="129"/>
      <c r="B79" s="129"/>
      <c r="C79" s="10"/>
      <c r="D79" s="129"/>
      <c r="E79" s="130" t="s">
        <v>123</v>
      </c>
      <c r="F79" s="131"/>
      <c r="G79" s="131"/>
      <c r="H79" s="136" t="s">
        <v>124</v>
      </c>
      <c r="I79" s="136"/>
      <c r="J79" s="136"/>
      <c r="K79" s="136"/>
      <c r="L79" s="136"/>
      <c r="M79" s="136"/>
      <c r="N79" s="133"/>
      <c r="O79" s="134" t="s">
        <v>124</v>
      </c>
      <c r="P79" s="135"/>
      <c r="R79" s="129"/>
      <c r="S79" s="129"/>
      <c r="T79" s="129"/>
      <c r="U79" s="129"/>
      <c r="V79" s="129"/>
      <c r="W79" s="129"/>
      <c r="X79" s="129"/>
      <c r="Y79" s="129"/>
      <c r="Z79" s="129"/>
      <c r="AA79" s="129"/>
      <c r="AB79" s="129"/>
      <c r="AC79" s="129"/>
      <c r="AD79" s="129"/>
      <c r="AE79" s="129"/>
      <c r="AF79" s="129"/>
      <c r="AG79" s="129"/>
      <c r="AH79" s="129"/>
      <c r="AI79" s="129"/>
    </row>
    <row r="80" spans="1:35" ht="8.25" customHeight="1" x14ac:dyDescent="0.25">
      <c r="A80" s="129"/>
      <c r="B80" s="129"/>
      <c r="C80" s="129"/>
      <c r="D80" s="129"/>
      <c r="E80" s="131"/>
      <c r="F80" s="131"/>
      <c r="G80" s="131"/>
      <c r="H80" s="137"/>
      <c r="I80" s="137"/>
      <c r="J80" s="137"/>
      <c r="K80" s="137"/>
      <c r="L80" s="137"/>
      <c r="M80" s="138"/>
      <c r="N80" s="133"/>
      <c r="O80" s="134"/>
      <c r="P80" s="139"/>
      <c r="R80" s="129"/>
      <c r="S80" s="129"/>
      <c r="T80" s="129"/>
      <c r="U80" s="129"/>
      <c r="V80" s="129"/>
      <c r="W80" s="129"/>
      <c r="X80" s="129"/>
      <c r="Y80" s="129"/>
      <c r="Z80" s="129"/>
      <c r="AA80" s="129"/>
      <c r="AB80" s="129"/>
      <c r="AC80" s="129"/>
      <c r="AD80" s="129"/>
      <c r="AE80" s="129"/>
      <c r="AF80" s="129"/>
      <c r="AG80" s="129"/>
      <c r="AH80" s="129"/>
      <c r="AI80" s="129"/>
    </row>
    <row r="81" spans="5:24" ht="15" x14ac:dyDescent="0.25">
      <c r="E81" s="130"/>
      <c r="F81" s="142"/>
      <c r="G81" s="143"/>
      <c r="H81" s="144" t="s">
        <v>125</v>
      </c>
      <c r="I81" s="144"/>
      <c r="J81" s="144"/>
      <c r="K81" s="144"/>
      <c r="L81" s="144"/>
      <c r="M81" s="144"/>
      <c r="N81" s="135"/>
      <c r="O81" s="145"/>
      <c r="P81" s="146"/>
      <c r="R81" s="147"/>
      <c r="S81" s="147"/>
      <c r="T81" s="147"/>
      <c r="U81" s="147"/>
      <c r="V81" s="147"/>
      <c r="W81" s="147"/>
      <c r="X81" s="147"/>
    </row>
    <row r="82" spans="5:24" ht="15.75" x14ac:dyDescent="0.25">
      <c r="F82" s="6"/>
      <c r="G82" s="148"/>
      <c r="H82" s="144" t="s">
        <v>126</v>
      </c>
      <c r="I82" s="144"/>
      <c r="J82" s="144"/>
      <c r="K82" s="144"/>
      <c r="L82" s="144"/>
      <c r="M82" s="144"/>
      <c r="N82" s="149"/>
      <c r="O82" s="149"/>
      <c r="P82" s="135"/>
      <c r="R82" s="129"/>
      <c r="S82" s="129"/>
      <c r="T82" s="129"/>
      <c r="U82" s="129"/>
      <c r="V82" s="129"/>
      <c r="W82" s="129"/>
      <c r="X82" s="129"/>
    </row>
    <row r="83" spans="5:24" ht="9.75" customHeight="1" x14ac:dyDescent="0.25">
      <c r="F83" s="130"/>
      <c r="G83" s="131"/>
      <c r="H83" s="130"/>
      <c r="I83" s="130"/>
      <c r="J83" s="130"/>
      <c r="K83" s="130"/>
      <c r="L83" s="130"/>
      <c r="M83" s="130"/>
      <c r="N83" s="133"/>
      <c r="O83" s="133"/>
      <c r="P83" s="135"/>
      <c r="R83" s="129"/>
      <c r="S83" s="129"/>
      <c r="T83" s="129"/>
      <c r="U83" s="129"/>
      <c r="V83" s="129"/>
      <c r="W83" s="129"/>
      <c r="X83" s="129"/>
    </row>
    <row r="84" spans="5:24" ht="15" x14ac:dyDescent="0.25">
      <c r="G84" s="143"/>
      <c r="H84" s="150" t="s">
        <v>127</v>
      </c>
      <c r="I84" s="150"/>
      <c r="J84" s="150"/>
      <c r="K84" s="150"/>
      <c r="L84" s="150"/>
      <c r="M84" s="150"/>
      <c r="N84" s="151"/>
      <c r="O84" s="135"/>
      <c r="P84" s="135"/>
      <c r="R84" s="152"/>
      <c r="S84" s="152"/>
      <c r="T84" s="152"/>
      <c r="U84" s="152"/>
      <c r="V84" s="152"/>
      <c r="W84" s="152"/>
      <c r="X84" s="152"/>
    </row>
    <row r="85" spans="5:24" ht="15" x14ac:dyDescent="0.25">
      <c r="G85" s="143"/>
      <c r="H85" s="132" t="s">
        <v>128</v>
      </c>
      <c r="I85" s="132"/>
      <c r="J85" s="132"/>
      <c r="K85" s="132"/>
      <c r="L85" s="132"/>
      <c r="M85" s="132"/>
      <c r="N85" s="151"/>
      <c r="O85" s="153"/>
      <c r="P85" s="133"/>
    </row>
    <row r="86" spans="5:24" ht="15" x14ac:dyDescent="0.25">
      <c r="E86" s="154"/>
      <c r="F86" s="155"/>
      <c r="G86" s="156"/>
      <c r="H86" s="157"/>
      <c r="I86" s="157"/>
      <c r="J86" s="157"/>
      <c r="K86" s="157"/>
      <c r="L86" s="157"/>
      <c r="M86" s="157"/>
      <c r="N86" s="158"/>
      <c r="O86" s="158"/>
      <c r="P86" s="146"/>
    </row>
    <row r="87" spans="5:24" ht="15" x14ac:dyDescent="0.25">
      <c r="E87" s="159"/>
      <c r="F87" s="160"/>
      <c r="G87" s="161"/>
      <c r="H87" s="133"/>
      <c r="I87" s="133"/>
      <c r="J87" s="133"/>
      <c r="K87" s="133"/>
      <c r="L87" s="133"/>
      <c r="M87" s="133"/>
      <c r="N87" s="133"/>
      <c r="O87" s="133"/>
      <c r="P87" s="135"/>
    </row>
    <row r="88" spans="5:24" ht="15" x14ac:dyDescent="0.25">
      <c r="E88" s="159"/>
      <c r="F88" s="160"/>
      <c r="G88" s="162"/>
      <c r="H88" s="135"/>
      <c r="I88" s="135"/>
      <c r="J88" s="135"/>
      <c r="K88" s="135"/>
      <c r="L88" s="135"/>
      <c r="M88" s="135"/>
      <c r="N88" s="163"/>
      <c r="O88" s="164"/>
      <c r="P88" s="135"/>
    </row>
    <row r="89" spans="5:24" ht="15" x14ac:dyDescent="0.25">
      <c r="E89" s="159"/>
      <c r="F89" s="160"/>
      <c r="G89" s="162"/>
      <c r="H89" s="135"/>
      <c r="I89" s="135"/>
      <c r="J89" s="135"/>
      <c r="K89" s="135"/>
      <c r="L89" s="135"/>
      <c r="M89" s="135"/>
      <c r="N89" s="163"/>
      <c r="O89" s="164"/>
      <c r="P89" s="135"/>
    </row>
    <row r="90" spans="5:24" ht="15" x14ac:dyDescent="0.25">
      <c r="E90" s="165"/>
      <c r="F90" s="166"/>
      <c r="P90" s="135"/>
    </row>
    <row r="91" spans="5:24" ht="14.25" x14ac:dyDescent="0.2">
      <c r="E91" s="165"/>
      <c r="F91" s="166"/>
      <c r="P91" s="167"/>
    </row>
    <row r="92" spans="5:24" ht="15" x14ac:dyDescent="0.2">
      <c r="E92" s="165"/>
      <c r="F92" s="166"/>
      <c r="P92" s="168"/>
    </row>
    <row r="93" spans="5:24" ht="15" x14ac:dyDescent="0.25">
      <c r="P93" s="135"/>
    </row>
    <row r="94" spans="5:24" ht="15" x14ac:dyDescent="0.25">
      <c r="P94" s="135"/>
    </row>
    <row r="95" spans="5:24" ht="15" x14ac:dyDescent="0.25">
      <c r="P95" s="135"/>
    </row>
    <row r="96" spans="5:24" ht="15" x14ac:dyDescent="0.25">
      <c r="P96" s="135"/>
    </row>
  </sheetData>
  <mergeCells count="79">
    <mergeCell ref="H82:M82"/>
    <mergeCell ref="H84:M84"/>
    <mergeCell ref="H85:M85"/>
    <mergeCell ref="D74:E74"/>
    <mergeCell ref="D75:R75"/>
    <mergeCell ref="D76:R76"/>
    <mergeCell ref="H78:M78"/>
    <mergeCell ref="H79:M79"/>
    <mergeCell ref="H81:M81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5:E55"/>
    <mergeCell ref="D56:E56"/>
    <mergeCell ref="D57:E57"/>
    <mergeCell ref="D58:E58"/>
    <mergeCell ref="D60:E60"/>
    <mergeCell ref="D61:E61"/>
    <mergeCell ref="D49:E49"/>
    <mergeCell ref="D50:E50"/>
    <mergeCell ref="D51:E51"/>
    <mergeCell ref="D52:E52"/>
    <mergeCell ref="D53:E53"/>
    <mergeCell ref="D54:E54"/>
    <mergeCell ref="D43:E43"/>
    <mergeCell ref="D44:E44"/>
    <mergeCell ref="D45:E45"/>
    <mergeCell ref="D46:E46"/>
    <mergeCell ref="D47:E47"/>
    <mergeCell ref="D48:E48"/>
    <mergeCell ref="D37:E37"/>
    <mergeCell ref="D38:E38"/>
    <mergeCell ref="D39:E39"/>
    <mergeCell ref="D40:E40"/>
    <mergeCell ref="D41:E41"/>
    <mergeCell ref="D42:E42"/>
    <mergeCell ref="D31:E31"/>
    <mergeCell ref="D32:E32"/>
    <mergeCell ref="D33:E33"/>
    <mergeCell ref="D34:E34"/>
    <mergeCell ref="D35:E35"/>
    <mergeCell ref="D36:E36"/>
    <mergeCell ref="D17:E17"/>
    <mergeCell ref="A18:A30"/>
    <mergeCell ref="D18:E18"/>
    <mergeCell ref="B19:B29"/>
    <mergeCell ref="D19:E19"/>
    <mergeCell ref="D20:E20"/>
    <mergeCell ref="D21:E21"/>
    <mergeCell ref="C23:C28"/>
    <mergeCell ref="D29:E29"/>
    <mergeCell ref="D30:E30"/>
    <mergeCell ref="P9:P10"/>
    <mergeCell ref="Q9:R9"/>
    <mergeCell ref="B11:C11"/>
    <mergeCell ref="D11:E11"/>
    <mergeCell ref="D12:E12"/>
    <mergeCell ref="A13:A16"/>
    <mergeCell ref="D13:E13"/>
    <mergeCell ref="D16:E16"/>
    <mergeCell ref="A5:R5"/>
    <mergeCell ref="A6:R6"/>
    <mergeCell ref="A7:R7"/>
    <mergeCell ref="A9:C10"/>
    <mergeCell ref="D9:E10"/>
    <mergeCell ref="F9:F10"/>
    <mergeCell ref="G9:G10"/>
    <mergeCell ref="H9:H10"/>
    <mergeCell ref="N9:N10"/>
    <mergeCell ref="O9:O10"/>
  </mergeCells>
  <pageMargins left="0.31496062992125984" right="0.11811023622047245" top="0.15748031496062992" bottom="0.15748031496062992" header="0.11811023622047245" footer="0.11811023622047245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BVC 2025 Anexa 1</vt:lpstr>
      <vt:lpstr>'BVC 2025 Anexa 1'!Print_Area</vt:lpstr>
      <vt:lpstr>'BVC 2025 Anexa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Avram</dc:creator>
  <cp:lastModifiedBy>Simona Avram</cp:lastModifiedBy>
  <dcterms:created xsi:type="dcterms:W3CDTF">2026-06-04T10:48:23Z</dcterms:created>
  <dcterms:modified xsi:type="dcterms:W3CDTF">2026-06-04T10:49:03Z</dcterms:modified>
</cp:coreProperties>
</file>